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drawings/drawing7.xml" ContentType="application/vnd.openxmlformats-officedocument.drawing+xml"/>
  <Override PartName="/xl/tables/table7.xml" ContentType="application/vnd.openxmlformats-officedocument.spreadsheetml.table+xml"/>
  <Override PartName="/xl/drawings/drawing8.xml" ContentType="application/vnd.openxmlformats-officedocument.drawing+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defaultThemeVersion="124226"/>
  <mc:AlternateContent xmlns:mc="http://schemas.openxmlformats.org/markup-compatibility/2006">
    <mc:Choice Requires="x15">
      <x15ac:absPath xmlns:x15ac="http://schemas.microsoft.com/office/spreadsheetml/2010/11/ac" url="W:\EMHS\CI Leadership\Jim, Kelli &amp; Dani Project Files\Kelli's Files\Project Work\Netsmart\"/>
    </mc:Choice>
  </mc:AlternateContent>
  <xr:revisionPtr revIDLastSave="0" documentId="8_{4560CA3F-A826-49C1-AE7D-8308B96045E2}" xr6:coauthVersionLast="47" xr6:coauthVersionMax="47" xr10:uidLastSave="{00000000-0000-0000-0000-000000000000}"/>
  <bookViews>
    <workbookView xWindow="20052" yWindow="-108" windowWidth="20376" windowHeight="12216" tabRatio="757" xr2:uid="{00000000-000D-0000-FFFF-FFFF00000000}"/>
  </bookViews>
  <sheets>
    <sheet name="Class Overview" sheetId="13" r:id="rId1"/>
    <sheet name="Education Timeline &amp; Details" sheetId="8" r:id="rId2"/>
    <sheet name="Master Class Calendar" sheetId="12" r:id="rId3"/>
    <sheet name="Class Calendar-Bangor" sheetId="14" r:id="rId4"/>
    <sheet name="Class Calendar-Ellsworth" sheetId="15" r:id="rId5"/>
    <sheet name="Class Cal-Houlton,Presque Isle" sheetId="16" r:id="rId6"/>
    <sheet name="Class Cal-Pittsfield,Waterville" sheetId="19" r:id="rId7"/>
    <sheet name="Class Calendar-South Portland" sheetId="18" r:id="rId8"/>
    <sheet name="Class Calendar-Instructor Loc" sheetId="20" state="hidden" r:id="rId9"/>
  </sheets>
  <definedNames>
    <definedName name="_xlnm._FilterDatabase" localSheetId="3" hidden="1">'Class Calendar-Bangor'!$A$14:$AE$39</definedName>
    <definedName name="_xlnm._FilterDatabase" localSheetId="4" hidden="1">'Class Calendar-Ellsworth'!$A$14:$AE$35</definedName>
    <definedName name="_xlnm._FilterDatabase" localSheetId="8" hidden="1">'Class Calendar-Instructor Loc'!$A$14:$AE$42</definedName>
    <definedName name="_xlnm._FilterDatabase" localSheetId="7" hidden="1">'Class Calendar-South Portland'!$A$14:$AE$53</definedName>
    <definedName name="_xlnm._FilterDatabase" localSheetId="5" hidden="1">'Class Cal-Houlton,Presque Isle'!$A$14:$AE$39</definedName>
    <definedName name="_xlnm._FilterDatabase" localSheetId="6" hidden="1">'Class Cal-Pittsfield,Waterville'!$A$14:$AE$35</definedName>
    <definedName name="_xlnm._FilterDatabase" localSheetId="0" hidden="1">'Class Overview'!#REF!</definedName>
    <definedName name="_xlnm._FilterDatabase" localSheetId="2" hidden="1">'Master Class Calendar'!$A$14:$AE$125</definedName>
    <definedName name="_xlnm.Print_Area" localSheetId="0">'Class Overview'!$A$1:$S$21</definedName>
    <definedName name="_xlnm.Print_Area" localSheetId="1">'Education Timeline &amp; Details'!$A$1:$H$29</definedName>
    <definedName name="_xlnm.Print_Titles" localSheetId="3">'Class Calendar-Bangor'!$1:$14</definedName>
    <definedName name="_xlnm.Print_Titles" localSheetId="4">'Class Calendar-Ellsworth'!$1:$14</definedName>
    <definedName name="_xlnm.Print_Titles" localSheetId="8">'Class Calendar-Instructor Loc'!$1:$14</definedName>
    <definedName name="_xlnm.Print_Titles" localSheetId="7">'Class Calendar-South Portland'!$1:$14</definedName>
    <definedName name="_xlnm.Print_Titles" localSheetId="5">'Class Cal-Houlton,Presque Isle'!$1:$14</definedName>
    <definedName name="_xlnm.Print_Titles" localSheetId="6">'Class Cal-Pittsfield,Waterville'!$1:$14</definedName>
    <definedName name="_xlnm.Print_Titles" localSheetId="0">'Class Overview'!$1:$3</definedName>
    <definedName name="_xlnm.Print_Titles" localSheetId="2">'Master Class Calendar'!$1:$14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2" i="20" l="1"/>
  <c r="C42" i="20"/>
  <c r="I42" i="20" s="1"/>
  <c r="D41" i="20"/>
  <c r="C41" i="20"/>
  <c r="I41" i="20" s="1"/>
  <c r="D40" i="20"/>
  <c r="C40" i="20"/>
  <c r="I40" i="20" s="1"/>
  <c r="U39" i="20"/>
  <c r="T39" i="20"/>
  <c r="R39" i="20"/>
  <c r="C39" i="20"/>
  <c r="L39" i="20" s="1"/>
  <c r="U37" i="20"/>
  <c r="D37" i="20"/>
  <c r="E37" i="20" s="1"/>
  <c r="C37" i="20"/>
  <c r="L37" i="20" s="1"/>
  <c r="U38" i="20"/>
  <c r="T38" i="20"/>
  <c r="R38" i="20"/>
  <c r="C38" i="20"/>
  <c r="L38" i="20" s="1"/>
  <c r="U36" i="20"/>
  <c r="D36" i="20"/>
  <c r="O36" i="20" s="1"/>
  <c r="C36" i="20"/>
  <c r="I36" i="20" s="1"/>
  <c r="D35" i="20"/>
  <c r="N35" i="20" s="1"/>
  <c r="C35" i="20"/>
  <c r="L35" i="20" s="1"/>
  <c r="D34" i="20"/>
  <c r="N34" i="20" s="1"/>
  <c r="C34" i="20"/>
  <c r="D33" i="20"/>
  <c r="N33" i="20" s="1"/>
  <c r="C33" i="20"/>
  <c r="L33" i="20" s="1"/>
  <c r="D32" i="20"/>
  <c r="O32" i="20" s="1"/>
  <c r="C32" i="20"/>
  <c r="L32" i="20" s="1"/>
  <c r="D31" i="20"/>
  <c r="O31" i="20" s="1"/>
  <c r="C31" i="20"/>
  <c r="L31" i="20" s="1"/>
  <c r="D30" i="20"/>
  <c r="N30" i="20" s="1"/>
  <c r="C30" i="20"/>
  <c r="L30" i="20" s="1"/>
  <c r="D29" i="20"/>
  <c r="N29" i="20" s="1"/>
  <c r="C29" i="20"/>
  <c r="L29" i="20" s="1"/>
  <c r="D28" i="20"/>
  <c r="N28" i="20" s="1"/>
  <c r="C28" i="20"/>
  <c r="L28" i="20" s="1"/>
  <c r="D27" i="20"/>
  <c r="C27" i="20"/>
  <c r="L27" i="20" s="1"/>
  <c r="D26" i="20"/>
  <c r="O26" i="20" s="1"/>
  <c r="C26" i="20"/>
  <c r="I26" i="20" s="1"/>
  <c r="D25" i="20"/>
  <c r="O25" i="20" s="1"/>
  <c r="C25" i="20"/>
  <c r="D24" i="20"/>
  <c r="O24" i="20" s="1"/>
  <c r="C24" i="20"/>
  <c r="L24" i="20" s="1"/>
  <c r="D23" i="20"/>
  <c r="D22" i="20"/>
  <c r="O22" i="20" s="1"/>
  <c r="C22" i="20"/>
  <c r="L22" i="20" s="1"/>
  <c r="D21" i="20"/>
  <c r="C21" i="20"/>
  <c r="L21" i="20" s="1"/>
  <c r="D20" i="20"/>
  <c r="O20" i="20" s="1"/>
  <c r="D19" i="20"/>
  <c r="O19" i="20" s="1"/>
  <c r="D18" i="20"/>
  <c r="N18" i="20" s="1"/>
  <c r="C18" i="20"/>
  <c r="L18" i="20" s="1"/>
  <c r="D17" i="20"/>
  <c r="O17" i="20" s="1"/>
  <c r="D16" i="20"/>
  <c r="O16" i="20" s="1"/>
  <c r="T15" i="20"/>
  <c r="R15" i="20"/>
  <c r="L15" i="20"/>
  <c r="C15" i="20"/>
  <c r="I15" i="20" s="1"/>
  <c r="U35" i="19"/>
  <c r="T35" i="19"/>
  <c r="R35" i="19"/>
  <c r="C35" i="19"/>
  <c r="L35" i="19" s="1"/>
  <c r="U33" i="19"/>
  <c r="D33" i="19"/>
  <c r="E33" i="19" s="1"/>
  <c r="C33" i="19"/>
  <c r="I33" i="19" s="1"/>
  <c r="U34" i="19"/>
  <c r="T34" i="19"/>
  <c r="R34" i="19"/>
  <c r="C34" i="19"/>
  <c r="L34" i="19" s="1"/>
  <c r="U32" i="19"/>
  <c r="D32" i="19"/>
  <c r="O32" i="19" s="1"/>
  <c r="C32" i="19"/>
  <c r="L32" i="19" s="1"/>
  <c r="D31" i="19"/>
  <c r="N31" i="19" s="1"/>
  <c r="C31" i="19"/>
  <c r="I31" i="19" s="1"/>
  <c r="D30" i="19"/>
  <c r="C30" i="19"/>
  <c r="L30" i="19" s="1"/>
  <c r="D29" i="19"/>
  <c r="C29" i="19"/>
  <c r="L29" i="19" s="1"/>
  <c r="D28" i="19"/>
  <c r="N28" i="19" s="1"/>
  <c r="C28" i="19"/>
  <c r="L28" i="19" s="1"/>
  <c r="D27" i="19"/>
  <c r="N27" i="19" s="1"/>
  <c r="C27" i="19"/>
  <c r="L27" i="19" s="1"/>
  <c r="D26" i="19"/>
  <c r="C26" i="19"/>
  <c r="L26" i="19" s="1"/>
  <c r="D25" i="19"/>
  <c r="N25" i="19" s="1"/>
  <c r="C25" i="19"/>
  <c r="L25" i="19" s="1"/>
  <c r="D24" i="19"/>
  <c r="O24" i="19" s="1"/>
  <c r="C24" i="19"/>
  <c r="D23" i="19"/>
  <c r="C23" i="19"/>
  <c r="I23" i="19" s="1"/>
  <c r="D22" i="19"/>
  <c r="C22" i="19"/>
  <c r="I22" i="19" s="1"/>
  <c r="D21" i="19"/>
  <c r="C21" i="19"/>
  <c r="L21" i="19" s="1"/>
  <c r="D20" i="19"/>
  <c r="C20" i="19"/>
  <c r="L20" i="19" s="1"/>
  <c r="D19" i="19"/>
  <c r="D18" i="19"/>
  <c r="I18" i="19" s="1"/>
  <c r="D17" i="19"/>
  <c r="O17" i="19" s="1"/>
  <c r="D16" i="19"/>
  <c r="I16" i="19" s="1"/>
  <c r="D15" i="19"/>
  <c r="O15" i="19" s="1"/>
  <c r="D53" i="18"/>
  <c r="C53" i="18"/>
  <c r="D52" i="18"/>
  <c r="C52" i="18"/>
  <c r="D51" i="18"/>
  <c r="C51" i="18"/>
  <c r="D50" i="18"/>
  <c r="C50" i="18"/>
  <c r="D49" i="18"/>
  <c r="C49" i="18"/>
  <c r="U48" i="18"/>
  <c r="T48" i="18"/>
  <c r="R48" i="18"/>
  <c r="C48" i="18"/>
  <c r="U46" i="18"/>
  <c r="D46" i="18"/>
  <c r="C46" i="18"/>
  <c r="I46" i="18" s="1"/>
  <c r="U47" i="18"/>
  <c r="T47" i="18"/>
  <c r="R47" i="18"/>
  <c r="C47" i="18"/>
  <c r="U45" i="18"/>
  <c r="D45" i="18"/>
  <c r="N45" i="18" s="1"/>
  <c r="C45" i="18"/>
  <c r="L45" i="18" s="1"/>
  <c r="D44" i="18"/>
  <c r="O44" i="18" s="1"/>
  <c r="C44" i="18"/>
  <c r="L44" i="18" s="1"/>
  <c r="D43" i="18"/>
  <c r="C43" i="18"/>
  <c r="L43" i="18" s="1"/>
  <c r="D42" i="18"/>
  <c r="N42" i="18" s="1"/>
  <c r="C42" i="18"/>
  <c r="L42" i="18" s="1"/>
  <c r="D41" i="18"/>
  <c r="N41" i="18" s="1"/>
  <c r="C41" i="18"/>
  <c r="L41" i="18" s="1"/>
  <c r="D40" i="18"/>
  <c r="N40" i="18" s="1"/>
  <c r="C40" i="18"/>
  <c r="L40" i="18" s="1"/>
  <c r="D39" i="18"/>
  <c r="N39" i="18" s="1"/>
  <c r="C39" i="18"/>
  <c r="L39" i="18" s="1"/>
  <c r="D38" i="18"/>
  <c r="N38" i="18" s="1"/>
  <c r="C38" i="18"/>
  <c r="D37" i="18"/>
  <c r="C37" i="18"/>
  <c r="D36" i="18"/>
  <c r="O36" i="18" s="1"/>
  <c r="C36" i="18"/>
  <c r="D35" i="18"/>
  <c r="N35" i="18" s="1"/>
  <c r="C35" i="18"/>
  <c r="L35" i="18" s="1"/>
  <c r="D34" i="18"/>
  <c r="N34" i="18" s="1"/>
  <c r="C34" i="18"/>
  <c r="L34" i="18" s="1"/>
  <c r="D33" i="18"/>
  <c r="N33" i="18" s="1"/>
  <c r="C33" i="18"/>
  <c r="L33" i="18" s="1"/>
  <c r="D32" i="18"/>
  <c r="N32" i="18" s="1"/>
  <c r="C32" i="18"/>
  <c r="L32" i="18" s="1"/>
  <c r="D31" i="18"/>
  <c r="O31" i="18" s="1"/>
  <c r="C31" i="18"/>
  <c r="L31" i="18" s="1"/>
  <c r="D30" i="18"/>
  <c r="N30" i="18" s="1"/>
  <c r="C30" i="18"/>
  <c r="L30" i="18" s="1"/>
  <c r="D29" i="18"/>
  <c r="C29" i="18"/>
  <c r="L29" i="18" s="1"/>
  <c r="D28" i="18"/>
  <c r="N28" i="18" s="1"/>
  <c r="C28" i="18"/>
  <c r="L28" i="18" s="1"/>
  <c r="D26" i="18"/>
  <c r="N26" i="18" s="1"/>
  <c r="C26" i="18"/>
  <c r="L26" i="18" s="1"/>
  <c r="D25" i="18"/>
  <c r="O25" i="18" s="1"/>
  <c r="C25" i="18"/>
  <c r="L25" i="18" s="1"/>
  <c r="D24" i="18"/>
  <c r="N24" i="18" s="1"/>
  <c r="C24" i="18"/>
  <c r="L24" i="18" s="1"/>
  <c r="D23" i="18"/>
  <c r="N23" i="18" s="1"/>
  <c r="C23" i="18"/>
  <c r="L23" i="18" s="1"/>
  <c r="D20" i="18"/>
  <c r="N20" i="18" s="1"/>
  <c r="C20" i="18"/>
  <c r="L20" i="18" s="1"/>
  <c r="D19" i="18"/>
  <c r="N19" i="18" s="1"/>
  <c r="C19" i="18"/>
  <c r="L19" i="18" s="1"/>
  <c r="T16" i="18"/>
  <c r="R16" i="18"/>
  <c r="L16" i="18"/>
  <c r="C16" i="18"/>
  <c r="I16" i="18" s="1"/>
  <c r="T15" i="18"/>
  <c r="R15" i="18"/>
  <c r="L15" i="18"/>
  <c r="C15" i="18"/>
  <c r="I15" i="18" s="1"/>
  <c r="D27" i="18"/>
  <c r="I27" i="18" s="1"/>
  <c r="D22" i="18"/>
  <c r="O22" i="18" s="1"/>
  <c r="D21" i="18"/>
  <c r="O21" i="18" s="1"/>
  <c r="D18" i="18"/>
  <c r="I18" i="18" s="1"/>
  <c r="D17" i="18"/>
  <c r="I17" i="18" s="1"/>
  <c r="U39" i="16"/>
  <c r="T39" i="16"/>
  <c r="R39" i="16"/>
  <c r="C39" i="16"/>
  <c r="L39" i="16" s="1"/>
  <c r="U37" i="16"/>
  <c r="D37" i="16"/>
  <c r="O37" i="16" s="1"/>
  <c r="C37" i="16"/>
  <c r="I37" i="16" s="1"/>
  <c r="U38" i="16"/>
  <c r="T38" i="16"/>
  <c r="R38" i="16"/>
  <c r="C38" i="16"/>
  <c r="D38" i="16" s="1"/>
  <c r="O38" i="16" s="1"/>
  <c r="U36" i="16"/>
  <c r="D36" i="16"/>
  <c r="O36" i="16" s="1"/>
  <c r="C36" i="16"/>
  <c r="D35" i="16"/>
  <c r="N35" i="16" s="1"/>
  <c r="C35" i="16"/>
  <c r="L35" i="16" s="1"/>
  <c r="D34" i="16"/>
  <c r="O34" i="16" s="1"/>
  <c r="C34" i="16"/>
  <c r="I34" i="16" s="1"/>
  <c r="D33" i="16"/>
  <c r="O33" i="16" s="1"/>
  <c r="C33" i="16"/>
  <c r="I33" i="16" s="1"/>
  <c r="D32" i="16"/>
  <c r="O32" i="16" s="1"/>
  <c r="C32" i="16"/>
  <c r="I32" i="16" s="1"/>
  <c r="D31" i="16"/>
  <c r="O31" i="16" s="1"/>
  <c r="C31" i="16"/>
  <c r="I31" i="16" s="1"/>
  <c r="D30" i="16"/>
  <c r="C30" i="16"/>
  <c r="D29" i="16"/>
  <c r="C29" i="16"/>
  <c r="I29" i="16" s="1"/>
  <c r="D28" i="16"/>
  <c r="C28" i="16"/>
  <c r="I28" i="16" s="1"/>
  <c r="D27" i="16"/>
  <c r="C27" i="16"/>
  <c r="I27" i="16" s="1"/>
  <c r="D26" i="16"/>
  <c r="C26" i="16"/>
  <c r="I26" i="16" s="1"/>
  <c r="D25" i="16"/>
  <c r="C25" i="16"/>
  <c r="I25" i="16" s="1"/>
  <c r="D24" i="16"/>
  <c r="N24" i="16" s="1"/>
  <c r="C24" i="16"/>
  <c r="L24" i="16" s="1"/>
  <c r="D22" i="16"/>
  <c r="N22" i="16" s="1"/>
  <c r="C22" i="16"/>
  <c r="L22" i="16" s="1"/>
  <c r="D21" i="16"/>
  <c r="N21" i="16" s="1"/>
  <c r="C21" i="16"/>
  <c r="L21" i="16" s="1"/>
  <c r="D18" i="16"/>
  <c r="N18" i="16" s="1"/>
  <c r="C18" i="16"/>
  <c r="L18" i="16" s="1"/>
  <c r="T15" i="16"/>
  <c r="R15" i="16"/>
  <c r="L15" i="16"/>
  <c r="C15" i="16"/>
  <c r="D15" i="16" s="1"/>
  <c r="D23" i="16"/>
  <c r="O23" i="16" s="1"/>
  <c r="D20" i="16"/>
  <c r="O20" i="16" s="1"/>
  <c r="D19" i="16"/>
  <c r="D17" i="16"/>
  <c r="I17" i="16" s="1"/>
  <c r="D16" i="16"/>
  <c r="O16" i="16" s="1"/>
  <c r="U35" i="15"/>
  <c r="T35" i="15"/>
  <c r="R35" i="15"/>
  <c r="C35" i="15"/>
  <c r="D35" i="15" s="1"/>
  <c r="U33" i="15"/>
  <c r="D33" i="15"/>
  <c r="C33" i="15"/>
  <c r="L33" i="15" s="1"/>
  <c r="U34" i="15"/>
  <c r="T34" i="15"/>
  <c r="R34" i="15"/>
  <c r="C34" i="15"/>
  <c r="L34" i="15" s="1"/>
  <c r="U32" i="15"/>
  <c r="D32" i="15"/>
  <c r="E32" i="15" s="1"/>
  <c r="C32" i="15"/>
  <c r="D31" i="15"/>
  <c r="N31" i="15" s="1"/>
  <c r="C31" i="15"/>
  <c r="I31" i="15" s="1"/>
  <c r="D30" i="15"/>
  <c r="N30" i="15" s="1"/>
  <c r="C30" i="15"/>
  <c r="I30" i="15" s="1"/>
  <c r="D29" i="15"/>
  <c r="N29" i="15" s="1"/>
  <c r="C29" i="15"/>
  <c r="I29" i="15" s="1"/>
  <c r="D28" i="15"/>
  <c r="N28" i="15" s="1"/>
  <c r="C28" i="15"/>
  <c r="D27" i="15"/>
  <c r="N27" i="15" s="1"/>
  <c r="C27" i="15"/>
  <c r="L27" i="15" s="1"/>
  <c r="D26" i="15"/>
  <c r="C26" i="15"/>
  <c r="I26" i="15" s="1"/>
  <c r="D25" i="15"/>
  <c r="C25" i="15"/>
  <c r="L25" i="15" s="1"/>
  <c r="D24" i="15"/>
  <c r="N24" i="15" s="1"/>
  <c r="C24" i="15"/>
  <c r="L24" i="15" s="1"/>
  <c r="D23" i="15"/>
  <c r="N23" i="15" s="1"/>
  <c r="C23" i="15"/>
  <c r="L23" i="15" s="1"/>
  <c r="D22" i="15"/>
  <c r="O22" i="15" s="1"/>
  <c r="C22" i="15"/>
  <c r="I22" i="15" s="1"/>
  <c r="D21" i="15"/>
  <c r="O21" i="15" s="1"/>
  <c r="C21" i="15"/>
  <c r="I21" i="15" s="1"/>
  <c r="D20" i="15"/>
  <c r="O20" i="15" s="1"/>
  <c r="C20" i="15"/>
  <c r="I20" i="15" s="1"/>
  <c r="D19" i="15"/>
  <c r="I19" i="15" s="1"/>
  <c r="D18" i="15"/>
  <c r="D17" i="15"/>
  <c r="O17" i="15" s="1"/>
  <c r="D16" i="15"/>
  <c r="O16" i="15" s="1"/>
  <c r="D15" i="15"/>
  <c r="I15" i="15" s="1"/>
  <c r="U39" i="14"/>
  <c r="T39" i="14"/>
  <c r="R39" i="14"/>
  <c r="C39" i="14"/>
  <c r="L39" i="14" s="1"/>
  <c r="U37" i="14"/>
  <c r="D37" i="14"/>
  <c r="E37" i="14" s="1"/>
  <c r="C37" i="14"/>
  <c r="L37" i="14" s="1"/>
  <c r="U38" i="14"/>
  <c r="T38" i="14"/>
  <c r="R38" i="14"/>
  <c r="C38" i="14"/>
  <c r="U36" i="14"/>
  <c r="D36" i="14"/>
  <c r="N36" i="14" s="1"/>
  <c r="C36" i="14"/>
  <c r="L36" i="14" s="1"/>
  <c r="D35" i="14"/>
  <c r="O35" i="14" s="1"/>
  <c r="C35" i="14"/>
  <c r="L35" i="14" s="1"/>
  <c r="D34" i="14"/>
  <c r="O34" i="14" s="1"/>
  <c r="C34" i="14"/>
  <c r="L34" i="14" s="1"/>
  <c r="D33" i="14"/>
  <c r="N33" i="14" s="1"/>
  <c r="C33" i="14"/>
  <c r="L33" i="14" s="1"/>
  <c r="D32" i="14"/>
  <c r="C32" i="14"/>
  <c r="L32" i="14" s="1"/>
  <c r="D31" i="14"/>
  <c r="N31" i="14" s="1"/>
  <c r="C31" i="14"/>
  <c r="L31" i="14" s="1"/>
  <c r="D30" i="14"/>
  <c r="C30" i="14"/>
  <c r="L30" i="14" s="1"/>
  <c r="N29" i="14"/>
  <c r="D29" i="14"/>
  <c r="C29" i="14"/>
  <c r="L29" i="14" s="1"/>
  <c r="D28" i="14"/>
  <c r="N28" i="14" s="1"/>
  <c r="C28" i="14"/>
  <c r="L28" i="14" s="1"/>
  <c r="D27" i="14"/>
  <c r="C27" i="14"/>
  <c r="L27" i="14" s="1"/>
  <c r="D26" i="14"/>
  <c r="O26" i="14" s="1"/>
  <c r="C26" i="14"/>
  <c r="L26" i="14" s="1"/>
  <c r="D25" i="14"/>
  <c r="O25" i="14" s="1"/>
  <c r="C25" i="14"/>
  <c r="I25" i="14" s="1"/>
  <c r="D24" i="14"/>
  <c r="O24" i="14" s="1"/>
  <c r="C24" i="14"/>
  <c r="I24" i="14" s="1"/>
  <c r="D22" i="14"/>
  <c r="O22" i="14" s="1"/>
  <c r="C22" i="14"/>
  <c r="I22" i="14" s="1"/>
  <c r="D21" i="14"/>
  <c r="O21" i="14" s="1"/>
  <c r="C21" i="14"/>
  <c r="I21" i="14" s="1"/>
  <c r="D18" i="14"/>
  <c r="O18" i="14" s="1"/>
  <c r="C18" i="14"/>
  <c r="I18" i="14" s="1"/>
  <c r="T15" i="14"/>
  <c r="R15" i="14"/>
  <c r="L15" i="14"/>
  <c r="C15" i="14"/>
  <c r="I15" i="14" s="1"/>
  <c r="D23" i="14"/>
  <c r="H23" i="14" s="1"/>
  <c r="K23" i="14" s="1"/>
  <c r="D20" i="14"/>
  <c r="I20" i="14" s="1"/>
  <c r="D19" i="14"/>
  <c r="O19" i="14" s="1"/>
  <c r="D17" i="14"/>
  <c r="O17" i="14" s="1"/>
  <c r="D16" i="14"/>
  <c r="H16" i="14" s="1"/>
  <c r="K16" i="14" s="1"/>
  <c r="L23" i="19" l="1"/>
  <c r="K35" i="19"/>
  <c r="Q35" i="19" s="1"/>
  <c r="H16" i="20"/>
  <c r="K16" i="20" s="1"/>
  <c r="Q16" i="20" s="1"/>
  <c r="L46" i="18"/>
  <c r="O33" i="20"/>
  <c r="L42" i="20"/>
  <c r="E35" i="20"/>
  <c r="F35" i="20" s="1"/>
  <c r="R35" i="20" s="1"/>
  <c r="I22" i="20"/>
  <c r="I24" i="20"/>
  <c r="H17" i="20"/>
  <c r="K17" i="20" s="1"/>
  <c r="Q17" i="20" s="1"/>
  <c r="I17" i="20"/>
  <c r="L36" i="20"/>
  <c r="K38" i="20"/>
  <c r="Q38" i="20" s="1"/>
  <c r="I16" i="20"/>
  <c r="H19" i="20"/>
  <c r="K19" i="20" s="1"/>
  <c r="Q19" i="20" s="1"/>
  <c r="E22" i="20"/>
  <c r="Q22" i="20" s="1"/>
  <c r="E33" i="20"/>
  <c r="Q33" i="20" s="1"/>
  <c r="O21" i="20"/>
  <c r="E21" i="20"/>
  <c r="H23" i="20"/>
  <c r="K23" i="20" s="1"/>
  <c r="Q23" i="20" s="1"/>
  <c r="I23" i="20"/>
  <c r="L34" i="20"/>
  <c r="I34" i="20"/>
  <c r="L25" i="20"/>
  <c r="I25" i="20"/>
  <c r="E34" i="20"/>
  <c r="I35" i="20"/>
  <c r="D38" i="20"/>
  <c r="I37" i="20"/>
  <c r="I39" i="20"/>
  <c r="Q35" i="20"/>
  <c r="O34" i="20"/>
  <c r="E36" i="20"/>
  <c r="N36" i="20"/>
  <c r="D39" i="20"/>
  <c r="I21" i="20"/>
  <c r="O35" i="20"/>
  <c r="I38" i="20"/>
  <c r="N37" i="20"/>
  <c r="K39" i="20"/>
  <c r="Q39" i="20" s="1"/>
  <c r="E18" i="20"/>
  <c r="I18" i="20"/>
  <c r="O18" i="20"/>
  <c r="I19" i="20"/>
  <c r="H20" i="20"/>
  <c r="K20" i="20" s="1"/>
  <c r="Q20" i="20" s="1"/>
  <c r="O23" i="20"/>
  <c r="I20" i="20"/>
  <c r="N21" i="20"/>
  <c r="N22" i="20"/>
  <c r="L26" i="20"/>
  <c r="N24" i="20"/>
  <c r="N25" i="20"/>
  <c r="N26" i="20"/>
  <c r="N27" i="20"/>
  <c r="O27" i="20"/>
  <c r="E27" i="20"/>
  <c r="D15" i="20"/>
  <c r="E24" i="20"/>
  <c r="E25" i="20"/>
  <c r="E26" i="20"/>
  <c r="I27" i="20"/>
  <c r="E28" i="20"/>
  <c r="I28" i="20"/>
  <c r="O28" i="20"/>
  <c r="E29" i="20"/>
  <c r="I29" i="20"/>
  <c r="O29" i="20"/>
  <c r="E30" i="20"/>
  <c r="I30" i="20"/>
  <c r="O30" i="20"/>
  <c r="N31" i="20"/>
  <c r="N32" i="20"/>
  <c r="L41" i="20"/>
  <c r="E31" i="20"/>
  <c r="I31" i="20"/>
  <c r="E32" i="20"/>
  <c r="I32" i="20"/>
  <c r="I33" i="20"/>
  <c r="L40" i="20"/>
  <c r="G35" i="20"/>
  <c r="F37" i="20"/>
  <c r="Q37" i="20"/>
  <c r="O37" i="20"/>
  <c r="O40" i="20"/>
  <c r="E40" i="20"/>
  <c r="N40" i="20"/>
  <c r="O41" i="20"/>
  <c r="E41" i="20"/>
  <c r="N41" i="20"/>
  <c r="O42" i="20"/>
  <c r="E42" i="20"/>
  <c r="N42" i="20"/>
  <c r="I33" i="14"/>
  <c r="H17" i="14"/>
  <c r="K17" i="14" s="1"/>
  <c r="H19" i="14"/>
  <c r="K19" i="14" s="1"/>
  <c r="I19" i="14"/>
  <c r="E33" i="14"/>
  <c r="I17" i="14"/>
  <c r="D39" i="14"/>
  <c r="N39" i="14" s="1"/>
  <c r="I26" i="14"/>
  <c r="I39" i="14"/>
  <c r="L18" i="14"/>
  <c r="K39" i="14"/>
  <c r="Q39" i="14" s="1"/>
  <c r="H20" i="14"/>
  <c r="K20" i="14" s="1"/>
  <c r="I32" i="14"/>
  <c r="O33" i="14"/>
  <c r="N35" i="14"/>
  <c r="I36" i="14"/>
  <c r="I37" i="14"/>
  <c r="I35" i="14"/>
  <c r="I34" i="14"/>
  <c r="E35" i="14"/>
  <c r="N37" i="14"/>
  <c r="K34" i="15"/>
  <c r="Q34" i="15" s="1"/>
  <c r="I27" i="15"/>
  <c r="E28" i="15"/>
  <c r="O30" i="15"/>
  <c r="I25" i="15"/>
  <c r="L26" i="15"/>
  <c r="O27" i="15"/>
  <c r="I16" i="15"/>
  <c r="E27" i="15"/>
  <c r="Q27" i="15" s="1"/>
  <c r="E30" i="15"/>
  <c r="Q30" i="15" s="1"/>
  <c r="E29" i="15"/>
  <c r="I17" i="15"/>
  <c r="O29" i="15"/>
  <c r="D34" i="15"/>
  <c r="N34" i="15" s="1"/>
  <c r="I35" i="15"/>
  <c r="I34" i="15"/>
  <c r="N25" i="15"/>
  <c r="O25" i="15"/>
  <c r="E25" i="15"/>
  <c r="N26" i="15"/>
  <c r="O26" i="15"/>
  <c r="E26" i="15"/>
  <c r="Q26" i="15" s="1"/>
  <c r="Q29" i="15"/>
  <c r="F29" i="15"/>
  <c r="F30" i="15"/>
  <c r="G30" i="15" s="1"/>
  <c r="H30" i="15" s="1"/>
  <c r="K30" i="15" s="1"/>
  <c r="O31" i="15"/>
  <c r="H16" i="15"/>
  <c r="K16" i="15" s="1"/>
  <c r="H17" i="15"/>
  <c r="K17" i="15" s="1"/>
  <c r="I33" i="15"/>
  <c r="I24" i="15"/>
  <c r="O28" i="15"/>
  <c r="L29" i="15"/>
  <c r="E31" i="15"/>
  <c r="N32" i="15"/>
  <c r="K35" i="15"/>
  <c r="Q35" i="15" s="1"/>
  <c r="E18" i="16"/>
  <c r="Q18" i="16" s="1"/>
  <c r="I16" i="16"/>
  <c r="H17" i="16"/>
  <c r="K17" i="16" s="1"/>
  <c r="H20" i="16"/>
  <c r="K20" i="16" s="1"/>
  <c r="H23" i="16"/>
  <c r="K23" i="16" s="1"/>
  <c r="I18" i="16"/>
  <c r="E21" i="16"/>
  <c r="Q21" i="16" s="1"/>
  <c r="E24" i="16"/>
  <c r="E36" i="16"/>
  <c r="F36" i="16" s="1"/>
  <c r="R36" i="16" s="1"/>
  <c r="H16" i="16"/>
  <c r="K16" i="16" s="1"/>
  <c r="O17" i="16"/>
  <c r="I20" i="16"/>
  <c r="I23" i="16"/>
  <c r="O18" i="16"/>
  <c r="I21" i="16"/>
  <c r="I24" i="16"/>
  <c r="E35" i="16"/>
  <c r="F35" i="16" s="1"/>
  <c r="N36" i="16"/>
  <c r="O24" i="16"/>
  <c r="I35" i="16"/>
  <c r="O15" i="16"/>
  <c r="E15" i="16"/>
  <c r="E37" i="16"/>
  <c r="I15" i="16"/>
  <c r="O21" i="16"/>
  <c r="I22" i="16"/>
  <c r="O35" i="16"/>
  <c r="E22" i="16"/>
  <c r="Q22" i="16" s="1"/>
  <c r="O22" i="16"/>
  <c r="I38" i="16"/>
  <c r="L37" i="16"/>
  <c r="L22" i="19"/>
  <c r="I21" i="19"/>
  <c r="I35" i="19"/>
  <c r="O31" i="19"/>
  <c r="I34" i="19"/>
  <c r="I30" i="19"/>
  <c r="N33" i="19"/>
  <c r="H15" i="19"/>
  <c r="K15" i="19" s="1"/>
  <c r="H17" i="19"/>
  <c r="K17" i="19" s="1"/>
  <c r="H18" i="19"/>
  <c r="K18" i="19" s="1"/>
  <c r="E31" i="19"/>
  <c r="F31" i="19" s="1"/>
  <c r="I32" i="19"/>
  <c r="I15" i="19"/>
  <c r="I17" i="19"/>
  <c r="I20" i="19"/>
  <c r="L31" i="19"/>
  <c r="D35" i="19"/>
  <c r="O16" i="19"/>
  <c r="O20" i="19"/>
  <c r="N20" i="19"/>
  <c r="E20" i="19"/>
  <c r="O21" i="19"/>
  <c r="N21" i="19"/>
  <c r="E21" i="19"/>
  <c r="H16" i="19"/>
  <c r="K16" i="19" s="1"/>
  <c r="O22" i="19"/>
  <c r="N22" i="19"/>
  <c r="E22" i="19"/>
  <c r="I24" i="19"/>
  <c r="L24" i="19"/>
  <c r="I19" i="19"/>
  <c r="H19" i="19"/>
  <c r="K19" i="19" s="1"/>
  <c r="O19" i="19"/>
  <c r="O18" i="19"/>
  <c r="O23" i="19"/>
  <c r="N23" i="19"/>
  <c r="E23" i="19"/>
  <c r="O30" i="19"/>
  <c r="E30" i="19"/>
  <c r="N30" i="19"/>
  <c r="N24" i="19"/>
  <c r="O28" i="19"/>
  <c r="E28" i="19"/>
  <c r="E24" i="19"/>
  <c r="O27" i="19"/>
  <c r="E27" i="19"/>
  <c r="O25" i="19"/>
  <c r="E25" i="19"/>
  <c r="O26" i="19"/>
  <c r="E26" i="19"/>
  <c r="N26" i="19"/>
  <c r="O29" i="19"/>
  <c r="E29" i="19"/>
  <c r="N29" i="19"/>
  <c r="N32" i="19"/>
  <c r="E32" i="19"/>
  <c r="Q33" i="19"/>
  <c r="F33" i="19"/>
  <c r="I25" i="19"/>
  <c r="I26" i="19"/>
  <c r="I27" i="19"/>
  <c r="I28" i="19"/>
  <c r="I29" i="19"/>
  <c r="K34" i="19"/>
  <c r="Q34" i="19" s="1"/>
  <c r="D34" i="19"/>
  <c r="L33" i="19"/>
  <c r="O33" i="19"/>
  <c r="E34" i="18"/>
  <c r="F34" i="18" s="1"/>
  <c r="R34" i="18" s="1"/>
  <c r="E28" i="18"/>
  <c r="F28" i="18" s="1"/>
  <c r="R28" i="18" s="1"/>
  <c r="I21" i="18"/>
  <c r="I24" i="18"/>
  <c r="I26" i="18"/>
  <c r="E35" i="18"/>
  <c r="Q35" i="18" s="1"/>
  <c r="H17" i="18"/>
  <c r="K17" i="18" s="1"/>
  <c r="D15" i="18"/>
  <c r="O15" i="18" s="1"/>
  <c r="O35" i="18"/>
  <c r="I22" i="18"/>
  <c r="I42" i="18"/>
  <c r="I45" i="18"/>
  <c r="I23" i="18"/>
  <c r="E24" i="18"/>
  <c r="Q24" i="18" s="1"/>
  <c r="O26" i="18"/>
  <c r="E32" i="18"/>
  <c r="O34" i="18"/>
  <c r="I35" i="18"/>
  <c r="I39" i="18"/>
  <c r="I40" i="18"/>
  <c r="I41" i="18"/>
  <c r="O45" i="18"/>
  <c r="I20" i="18"/>
  <c r="O23" i="18"/>
  <c r="H21" i="18"/>
  <c r="K21" i="18" s="1"/>
  <c r="H22" i="18"/>
  <c r="K22" i="18" s="1"/>
  <c r="O19" i="18"/>
  <c r="O20" i="18"/>
  <c r="I25" i="18"/>
  <c r="E26" i="18"/>
  <c r="F26" i="18" s="1"/>
  <c r="G26" i="18" s="1"/>
  <c r="E30" i="18"/>
  <c r="Q30" i="18" s="1"/>
  <c r="I31" i="18"/>
  <c r="N37" i="18"/>
  <c r="E37" i="18"/>
  <c r="F37" i="18" s="1"/>
  <c r="H27" i="18"/>
  <c r="K27" i="18" s="1"/>
  <c r="E19" i="18"/>
  <c r="Q19" i="18" s="1"/>
  <c r="O24" i="18"/>
  <c r="N25" i="18"/>
  <c r="E25" i="18"/>
  <c r="I29" i="18"/>
  <c r="O43" i="18"/>
  <c r="N43" i="18"/>
  <c r="N29" i="18"/>
  <c r="E29" i="18"/>
  <c r="L36" i="18"/>
  <c r="I36" i="18"/>
  <c r="O37" i="18"/>
  <c r="L38" i="18"/>
  <c r="I38" i="18"/>
  <c r="N44" i="18"/>
  <c r="E44" i="18"/>
  <c r="Q44" i="18" s="1"/>
  <c r="I19" i="18"/>
  <c r="E20" i="18"/>
  <c r="Q20" i="18" s="1"/>
  <c r="E23" i="18"/>
  <c r="Q23" i="18" s="1"/>
  <c r="O29" i="18"/>
  <c r="N31" i="18"/>
  <c r="E31" i="18"/>
  <c r="I33" i="18"/>
  <c r="L37" i="18"/>
  <c r="I37" i="18"/>
  <c r="E43" i="18"/>
  <c r="F43" i="18" s="1"/>
  <c r="I28" i="18"/>
  <c r="I30" i="18"/>
  <c r="I32" i="18"/>
  <c r="O33" i="18"/>
  <c r="O28" i="18"/>
  <c r="O30" i="18"/>
  <c r="O32" i="18"/>
  <c r="E33" i="18"/>
  <c r="I34" i="18"/>
  <c r="O17" i="18"/>
  <c r="O27" i="18"/>
  <c r="H18" i="18"/>
  <c r="K18" i="18" s="1"/>
  <c r="D16" i="18"/>
  <c r="O18" i="18"/>
  <c r="N36" i="18"/>
  <c r="I51" i="18"/>
  <c r="L51" i="18"/>
  <c r="I52" i="18"/>
  <c r="L52" i="18"/>
  <c r="G34" i="18"/>
  <c r="E36" i="18"/>
  <c r="O38" i="18"/>
  <c r="E38" i="18"/>
  <c r="O39" i="18"/>
  <c r="E39" i="18"/>
  <c r="O41" i="18"/>
  <c r="E41" i="18"/>
  <c r="I49" i="18"/>
  <c r="L49" i="18"/>
  <c r="I50" i="18"/>
  <c r="L50" i="18"/>
  <c r="I53" i="18"/>
  <c r="L53" i="18"/>
  <c r="O40" i="18"/>
  <c r="E40" i="18"/>
  <c r="O42" i="18"/>
  <c r="E42" i="18"/>
  <c r="I47" i="18"/>
  <c r="D47" i="18"/>
  <c r="O49" i="18"/>
  <c r="E49" i="18"/>
  <c r="O50" i="18"/>
  <c r="E50" i="18"/>
  <c r="O51" i="18"/>
  <c r="E51" i="18"/>
  <c r="O52" i="18"/>
  <c r="E52" i="18"/>
  <c r="O53" i="18"/>
  <c r="E53" i="18"/>
  <c r="I43" i="18"/>
  <c r="I44" i="18"/>
  <c r="K47" i="18"/>
  <c r="Q47" i="18" s="1"/>
  <c r="E45" i="18"/>
  <c r="L47" i="18"/>
  <c r="N46" i="18"/>
  <c r="O46" i="18"/>
  <c r="E46" i="18"/>
  <c r="I48" i="18"/>
  <c r="D48" i="18"/>
  <c r="L48" i="18"/>
  <c r="K48" i="18"/>
  <c r="Q48" i="18" s="1"/>
  <c r="N49" i="18"/>
  <c r="N50" i="18"/>
  <c r="N51" i="18"/>
  <c r="N52" i="18"/>
  <c r="N53" i="18"/>
  <c r="I19" i="16"/>
  <c r="H19" i="16"/>
  <c r="K19" i="16" s="1"/>
  <c r="L36" i="16"/>
  <c r="I36" i="16"/>
  <c r="O19" i="16"/>
  <c r="F18" i="16"/>
  <c r="Q24" i="16"/>
  <c r="F24" i="16"/>
  <c r="L25" i="16"/>
  <c r="L26" i="16"/>
  <c r="L27" i="16"/>
  <c r="L28" i="16"/>
  <c r="L29" i="16"/>
  <c r="I30" i="16"/>
  <c r="L30" i="16"/>
  <c r="O25" i="16"/>
  <c r="E25" i="16"/>
  <c r="N25" i="16"/>
  <c r="O26" i="16"/>
  <c r="E26" i="16"/>
  <c r="N26" i="16"/>
  <c r="O27" i="16"/>
  <c r="E27" i="16"/>
  <c r="N27" i="16"/>
  <c r="O28" i="16"/>
  <c r="E28" i="16"/>
  <c r="N28" i="16"/>
  <c r="O29" i="16"/>
  <c r="E29" i="16"/>
  <c r="N29" i="16"/>
  <c r="O30" i="16"/>
  <c r="N30" i="16"/>
  <c r="E30" i="16"/>
  <c r="L31" i="16"/>
  <c r="L32" i="16"/>
  <c r="L33" i="16"/>
  <c r="L34" i="16"/>
  <c r="N31" i="16"/>
  <c r="N32" i="16"/>
  <c r="N33" i="16"/>
  <c r="N34" i="16"/>
  <c r="E31" i="16"/>
  <c r="E32" i="16"/>
  <c r="E33" i="16"/>
  <c r="E34" i="16"/>
  <c r="H36" i="16"/>
  <c r="K38" i="16"/>
  <c r="Q38" i="16" s="1"/>
  <c r="L38" i="16"/>
  <c r="K39" i="16"/>
  <c r="Q39" i="16" s="1"/>
  <c r="I39" i="16"/>
  <c r="D39" i="16"/>
  <c r="N37" i="16"/>
  <c r="L20" i="15"/>
  <c r="L22" i="15"/>
  <c r="H18" i="15"/>
  <c r="K18" i="15" s="1"/>
  <c r="I18" i="15"/>
  <c r="O18" i="15"/>
  <c r="L21" i="15"/>
  <c r="N20" i="15"/>
  <c r="N21" i="15"/>
  <c r="N22" i="15"/>
  <c r="O15" i="15"/>
  <c r="H15" i="15"/>
  <c r="K15" i="15" s="1"/>
  <c r="H19" i="15"/>
  <c r="K19" i="15" s="1"/>
  <c r="E20" i="15"/>
  <c r="E21" i="15"/>
  <c r="E22" i="15"/>
  <c r="O19" i="15"/>
  <c r="O23" i="15"/>
  <c r="E23" i="15"/>
  <c r="O24" i="15"/>
  <c r="E24" i="15"/>
  <c r="I23" i="15"/>
  <c r="I28" i="15"/>
  <c r="L28" i="15"/>
  <c r="N33" i="15"/>
  <c r="E33" i="15"/>
  <c r="O33" i="15"/>
  <c r="T30" i="15"/>
  <c r="U30" i="15" s="1"/>
  <c r="W30" i="15" s="1"/>
  <c r="L32" i="15"/>
  <c r="I32" i="15"/>
  <c r="Q28" i="15"/>
  <c r="F28" i="15"/>
  <c r="L30" i="15"/>
  <c r="F32" i="15"/>
  <c r="Q32" i="15"/>
  <c r="O32" i="15"/>
  <c r="O35" i="15"/>
  <c r="N35" i="15"/>
  <c r="L31" i="15"/>
  <c r="L35" i="15"/>
  <c r="I16" i="14"/>
  <c r="I23" i="14"/>
  <c r="D15" i="14"/>
  <c r="O28" i="14"/>
  <c r="E28" i="14"/>
  <c r="O23" i="14"/>
  <c r="O20" i="14"/>
  <c r="O30" i="14"/>
  <c r="E30" i="14"/>
  <c r="N30" i="14"/>
  <c r="O16" i="14"/>
  <c r="O32" i="14"/>
  <c r="E32" i="14"/>
  <c r="I38" i="14"/>
  <c r="D38" i="14"/>
  <c r="L38" i="14"/>
  <c r="K38" i="14"/>
  <c r="Q38" i="14" s="1"/>
  <c r="L21" i="14"/>
  <c r="L22" i="14"/>
  <c r="L24" i="14"/>
  <c r="L25" i="14"/>
  <c r="Q33" i="14"/>
  <c r="F33" i="14"/>
  <c r="N18" i="14"/>
  <c r="N21" i="14"/>
  <c r="N22" i="14"/>
  <c r="N24" i="14"/>
  <c r="N25" i="14"/>
  <c r="N26" i="14"/>
  <c r="O27" i="14"/>
  <c r="E27" i="14"/>
  <c r="N27" i="14"/>
  <c r="E18" i="14"/>
  <c r="E21" i="14"/>
  <c r="E22" i="14"/>
  <c r="E24" i="14"/>
  <c r="E25" i="14"/>
  <c r="E26" i="14"/>
  <c r="O29" i="14"/>
  <c r="E29" i="14"/>
  <c r="O31" i="14"/>
  <c r="E31" i="14"/>
  <c r="N32" i="14"/>
  <c r="I27" i="14"/>
  <c r="I28" i="14"/>
  <c r="I29" i="14"/>
  <c r="I30" i="14"/>
  <c r="I31" i="14"/>
  <c r="N34" i="14"/>
  <c r="E34" i="14"/>
  <c r="E36" i="14"/>
  <c r="O36" i="14"/>
  <c r="F37" i="14"/>
  <c r="Q37" i="14"/>
  <c r="O37" i="14"/>
  <c r="J17" i="8"/>
  <c r="J16" i="8"/>
  <c r="J15" i="8"/>
  <c r="I15" i="8"/>
  <c r="B15" i="8"/>
  <c r="B21" i="8" s="1"/>
  <c r="D35" i="12"/>
  <c r="I35" i="12" s="1"/>
  <c r="D26" i="12"/>
  <c r="I26" i="12" s="1"/>
  <c r="D25" i="12"/>
  <c r="I25" i="12" s="1"/>
  <c r="D20" i="12"/>
  <c r="I20" i="12" s="1"/>
  <c r="D19" i="12"/>
  <c r="I19" i="12" s="1"/>
  <c r="D21" i="12"/>
  <c r="O21" i="12" s="1"/>
  <c r="C21" i="12"/>
  <c r="I21" i="12" s="1"/>
  <c r="D24" i="12"/>
  <c r="O24" i="12" s="1"/>
  <c r="C24" i="12"/>
  <c r="I24" i="12" s="1"/>
  <c r="D23" i="12"/>
  <c r="O23" i="12" s="1"/>
  <c r="C23" i="12"/>
  <c r="I23" i="12" s="1"/>
  <c r="D22" i="12"/>
  <c r="O22" i="12" s="1"/>
  <c r="C22" i="12"/>
  <c r="I22" i="12" s="1"/>
  <c r="F20" i="18" l="1"/>
  <c r="R26" i="18"/>
  <c r="F23" i="18"/>
  <c r="R23" i="18" s="1"/>
  <c r="G28" i="18"/>
  <c r="T28" i="18" s="1"/>
  <c r="U28" i="18" s="1"/>
  <c r="W28" i="18" s="1"/>
  <c r="Q26" i="18"/>
  <c r="Q43" i="18"/>
  <c r="Q28" i="18"/>
  <c r="F33" i="20"/>
  <c r="O39" i="14"/>
  <c r="F27" i="15"/>
  <c r="R27" i="15" s="1"/>
  <c r="Q35" i="16"/>
  <c r="F22" i="16"/>
  <c r="R22" i="16" s="1"/>
  <c r="Q36" i="16"/>
  <c r="Q34" i="18"/>
  <c r="F19" i="18"/>
  <c r="R19" i="18" s="1"/>
  <c r="F30" i="18"/>
  <c r="F22" i="20"/>
  <c r="G22" i="20" s="1"/>
  <c r="N39" i="20"/>
  <c r="O39" i="20"/>
  <c r="Q21" i="20"/>
  <c r="F21" i="20"/>
  <c r="Q36" i="20"/>
  <c r="F36" i="20"/>
  <c r="F34" i="20"/>
  <c r="Q34" i="20"/>
  <c r="O38" i="20"/>
  <c r="N38" i="20"/>
  <c r="Q32" i="20"/>
  <c r="F32" i="20"/>
  <c r="Q41" i="20"/>
  <c r="F41" i="20"/>
  <c r="R33" i="20"/>
  <c r="G33" i="20"/>
  <c r="Q30" i="20"/>
  <c r="F30" i="20"/>
  <c r="Q25" i="20"/>
  <c r="F25" i="20"/>
  <c r="Q18" i="20"/>
  <c r="F18" i="20"/>
  <c r="Q29" i="20"/>
  <c r="F29" i="20"/>
  <c r="T35" i="20"/>
  <c r="U35" i="20" s="1"/>
  <c r="W35" i="20" s="1"/>
  <c r="H35" i="20"/>
  <c r="K35" i="20" s="1"/>
  <c r="Q31" i="20"/>
  <c r="F31" i="20"/>
  <c r="Q28" i="20"/>
  <c r="F28" i="20"/>
  <c r="Q27" i="20"/>
  <c r="F27" i="20"/>
  <c r="Q42" i="20"/>
  <c r="F42" i="20"/>
  <c r="Q40" i="20"/>
  <c r="F40" i="20"/>
  <c r="R37" i="20"/>
  <c r="H37" i="20"/>
  <c r="Q26" i="20"/>
  <c r="F26" i="20"/>
  <c r="Q24" i="20"/>
  <c r="F24" i="20"/>
  <c r="O15" i="20"/>
  <c r="E15" i="20"/>
  <c r="Q35" i="14"/>
  <c r="F35" i="14"/>
  <c r="R30" i="15"/>
  <c r="O34" i="15"/>
  <c r="G27" i="15"/>
  <c r="H27" i="15" s="1"/>
  <c r="K27" i="15" s="1"/>
  <c r="F26" i="15"/>
  <c r="R26" i="15" s="1"/>
  <c r="Q31" i="15"/>
  <c r="F31" i="15"/>
  <c r="R29" i="15"/>
  <c r="G29" i="15"/>
  <c r="F25" i="15"/>
  <c r="Q25" i="15"/>
  <c r="F21" i="16"/>
  <c r="R21" i="16" s="1"/>
  <c r="Q37" i="16"/>
  <c r="F37" i="16"/>
  <c r="Q15" i="16"/>
  <c r="G15" i="16"/>
  <c r="Q31" i="19"/>
  <c r="O35" i="19"/>
  <c r="N35" i="19"/>
  <c r="Q32" i="19"/>
  <c r="F32" i="19"/>
  <c r="Q25" i="19"/>
  <c r="F25" i="19"/>
  <c r="Q26" i="19"/>
  <c r="F26" i="19"/>
  <c r="Q27" i="19"/>
  <c r="F27" i="19"/>
  <c r="Q22" i="19"/>
  <c r="F22" i="19"/>
  <c r="R33" i="19"/>
  <c r="H33" i="19"/>
  <c r="F29" i="19"/>
  <c r="Q29" i="19"/>
  <c r="F28" i="19"/>
  <c r="Q28" i="19"/>
  <c r="F30" i="19"/>
  <c r="Q30" i="19"/>
  <c r="Q23" i="19"/>
  <c r="F23" i="19"/>
  <c r="Q20" i="19"/>
  <c r="F20" i="19"/>
  <c r="Q21" i="19"/>
  <c r="F21" i="19"/>
  <c r="N34" i="19"/>
  <c r="O34" i="19"/>
  <c r="G31" i="19"/>
  <c r="R31" i="19"/>
  <c r="Q24" i="19"/>
  <c r="F24" i="19"/>
  <c r="F44" i="18"/>
  <c r="R44" i="18" s="1"/>
  <c r="F35" i="18"/>
  <c r="G35" i="18" s="1"/>
  <c r="Q37" i="18"/>
  <c r="E15" i="18"/>
  <c r="Q32" i="18"/>
  <c r="F32" i="18"/>
  <c r="F24" i="18"/>
  <c r="R24" i="18" s="1"/>
  <c r="F31" i="18"/>
  <c r="Q31" i="18"/>
  <c r="Q25" i="18"/>
  <c r="F25" i="18"/>
  <c r="F29" i="18"/>
  <c r="Q29" i="18"/>
  <c r="Q33" i="18"/>
  <c r="F33" i="18"/>
  <c r="R43" i="18"/>
  <c r="G43" i="18"/>
  <c r="Q52" i="18"/>
  <c r="F52" i="18"/>
  <c r="Q51" i="18"/>
  <c r="F51" i="18"/>
  <c r="Q42" i="18"/>
  <c r="F42" i="18"/>
  <c r="R37" i="18"/>
  <c r="G37" i="18"/>
  <c r="E16" i="18"/>
  <c r="O16" i="18"/>
  <c r="F46" i="18"/>
  <c r="Q46" i="18"/>
  <c r="Q39" i="18"/>
  <c r="F39" i="18"/>
  <c r="Q53" i="18"/>
  <c r="F53" i="18"/>
  <c r="Q50" i="18"/>
  <c r="F50" i="18"/>
  <c r="Q49" i="18"/>
  <c r="F49" i="18"/>
  <c r="Q40" i="18"/>
  <c r="F40" i="18"/>
  <c r="T34" i="18"/>
  <c r="U34" i="18" s="1"/>
  <c r="W34" i="18" s="1"/>
  <c r="H34" i="18"/>
  <c r="K34" i="18" s="1"/>
  <c r="T26" i="18"/>
  <c r="U26" i="18" s="1"/>
  <c r="W26" i="18" s="1"/>
  <c r="H26" i="18"/>
  <c r="K26" i="18" s="1"/>
  <c r="O48" i="18"/>
  <c r="N48" i="18"/>
  <c r="Q45" i="18"/>
  <c r="F45" i="18"/>
  <c r="O47" i="18"/>
  <c r="N47" i="18"/>
  <c r="Q41" i="18"/>
  <c r="F41" i="18"/>
  <c r="Q38" i="18"/>
  <c r="F38" i="18"/>
  <c r="Q36" i="18"/>
  <c r="F36" i="18"/>
  <c r="G23" i="18"/>
  <c r="R20" i="18"/>
  <c r="G20" i="18"/>
  <c r="Q31" i="16"/>
  <c r="F31" i="16"/>
  <c r="Q29" i="16"/>
  <c r="F29" i="16"/>
  <c r="Q27" i="16"/>
  <c r="F27" i="16"/>
  <c r="O39" i="16"/>
  <c r="N39" i="16"/>
  <c r="F32" i="16"/>
  <c r="Q32" i="16"/>
  <c r="R24" i="16"/>
  <c r="G24" i="16"/>
  <c r="R18" i="16"/>
  <c r="G18" i="16"/>
  <c r="Q34" i="16"/>
  <c r="F34" i="16"/>
  <c r="F30" i="16"/>
  <c r="Q30" i="16"/>
  <c r="Q25" i="16"/>
  <c r="F25" i="16"/>
  <c r="W36" i="16"/>
  <c r="K36" i="16"/>
  <c r="T36" i="16"/>
  <c r="Q28" i="16"/>
  <c r="F28" i="16"/>
  <c r="Q26" i="16"/>
  <c r="F26" i="16"/>
  <c r="F33" i="16"/>
  <c r="Q33" i="16"/>
  <c r="R35" i="16"/>
  <c r="G35" i="16"/>
  <c r="G22" i="16"/>
  <c r="R32" i="15"/>
  <c r="H32" i="15"/>
  <c r="Q22" i="15"/>
  <c r="F22" i="15"/>
  <c r="Q20" i="15"/>
  <c r="F20" i="15"/>
  <c r="Q24" i="15"/>
  <c r="F24" i="15"/>
  <c r="F33" i="15"/>
  <c r="Q33" i="15"/>
  <c r="Q23" i="15"/>
  <c r="F23" i="15"/>
  <c r="Q21" i="15"/>
  <c r="F21" i="15"/>
  <c r="R28" i="15"/>
  <c r="G28" i="15"/>
  <c r="R37" i="14"/>
  <c r="H37" i="14"/>
  <c r="F26" i="14"/>
  <c r="Q26" i="14"/>
  <c r="F24" i="14"/>
  <c r="Q24" i="14"/>
  <c r="R33" i="14"/>
  <c r="G33" i="14"/>
  <c r="Q32" i="14"/>
  <c r="F32" i="14"/>
  <c r="O15" i="14"/>
  <c r="E15" i="14"/>
  <c r="F34" i="14"/>
  <c r="Q34" i="14"/>
  <c r="Q22" i="14"/>
  <c r="F22" i="14"/>
  <c r="Q30" i="14"/>
  <c r="F30" i="14"/>
  <c r="Q28" i="14"/>
  <c r="F28" i="14"/>
  <c r="Q29" i="14"/>
  <c r="F29" i="14"/>
  <c r="Q18" i="14"/>
  <c r="F18" i="14"/>
  <c r="Q27" i="14"/>
  <c r="F27" i="14"/>
  <c r="F36" i="14"/>
  <c r="Q36" i="14"/>
  <c r="Q31" i="14"/>
  <c r="F31" i="14"/>
  <c r="F25" i="14"/>
  <c r="Q25" i="14"/>
  <c r="F21" i="14"/>
  <c r="Q21" i="14"/>
  <c r="O38" i="14"/>
  <c r="N38" i="14"/>
  <c r="E15" i="8"/>
  <c r="E21" i="8" s="1"/>
  <c r="H19" i="12"/>
  <c r="K19" i="12" s="1"/>
  <c r="H20" i="12"/>
  <c r="K20" i="12" s="1"/>
  <c r="H25" i="12"/>
  <c r="K25" i="12" s="1"/>
  <c r="H26" i="12"/>
  <c r="K26" i="12" s="1"/>
  <c r="H35" i="12"/>
  <c r="K35" i="12" s="1"/>
  <c r="O35" i="12"/>
  <c r="O19" i="12"/>
  <c r="O20" i="12"/>
  <c r="N21" i="12"/>
  <c r="L21" i="12"/>
  <c r="E21" i="12"/>
  <c r="L22" i="12"/>
  <c r="L23" i="12"/>
  <c r="L24" i="12"/>
  <c r="N22" i="12"/>
  <c r="N23" i="12"/>
  <c r="N24" i="12"/>
  <c r="E22" i="12"/>
  <c r="E23" i="12"/>
  <c r="E24" i="12"/>
  <c r="T27" i="15" l="1"/>
  <c r="U27" i="15" s="1"/>
  <c r="W27" i="15" s="1"/>
  <c r="H28" i="18"/>
  <c r="K28" i="18" s="1"/>
  <c r="G19" i="18"/>
  <c r="G24" i="18"/>
  <c r="T24" i="18" s="1"/>
  <c r="U24" i="18" s="1"/>
  <c r="W24" i="18" s="1"/>
  <c r="R35" i="18"/>
  <c r="R22" i="20"/>
  <c r="G44" i="18"/>
  <c r="T44" i="18" s="1"/>
  <c r="U44" i="18" s="1"/>
  <c r="W44" i="18" s="1"/>
  <c r="G30" i="18"/>
  <c r="R30" i="18"/>
  <c r="G34" i="20"/>
  <c r="R34" i="20"/>
  <c r="R21" i="20"/>
  <c r="G21" i="20"/>
  <c r="H36" i="20"/>
  <c r="R36" i="20"/>
  <c r="R26" i="20"/>
  <c r="G26" i="20"/>
  <c r="T22" i="20"/>
  <c r="H22" i="20"/>
  <c r="K22" i="20" s="1"/>
  <c r="R25" i="20"/>
  <c r="G25" i="20"/>
  <c r="R29" i="20"/>
  <c r="G29" i="20"/>
  <c r="T33" i="20"/>
  <c r="U33" i="20" s="1"/>
  <c r="W33" i="20" s="1"/>
  <c r="H33" i="20"/>
  <c r="K33" i="20" s="1"/>
  <c r="R41" i="20"/>
  <c r="G41" i="20"/>
  <c r="Q15" i="20"/>
  <c r="G15" i="20"/>
  <c r="R24" i="20"/>
  <c r="G24" i="20"/>
  <c r="K37" i="20"/>
  <c r="T37" i="20"/>
  <c r="R40" i="20"/>
  <c r="G40" i="20"/>
  <c r="R42" i="20"/>
  <c r="G42" i="20"/>
  <c r="R27" i="20"/>
  <c r="G27" i="20"/>
  <c r="R28" i="20"/>
  <c r="G28" i="20"/>
  <c r="R31" i="20"/>
  <c r="G31" i="20"/>
  <c r="R32" i="20"/>
  <c r="G32" i="20"/>
  <c r="R18" i="20"/>
  <c r="G18" i="20"/>
  <c r="G30" i="20"/>
  <c r="R30" i="20"/>
  <c r="R35" i="14"/>
  <c r="G35" i="14"/>
  <c r="G26" i="15"/>
  <c r="G25" i="15"/>
  <c r="R25" i="15"/>
  <c r="T29" i="15"/>
  <c r="U29" i="15" s="1"/>
  <c r="W29" i="15" s="1"/>
  <c r="H29" i="15"/>
  <c r="K29" i="15" s="1"/>
  <c r="R31" i="15"/>
  <c r="G31" i="15"/>
  <c r="G21" i="16"/>
  <c r="U15" i="16"/>
  <c r="H15" i="16"/>
  <c r="H37" i="16"/>
  <c r="R37" i="16"/>
  <c r="G20" i="19"/>
  <c r="R20" i="19"/>
  <c r="R27" i="19"/>
  <c r="G27" i="19"/>
  <c r="R25" i="19"/>
  <c r="G25" i="19"/>
  <c r="G24" i="19"/>
  <c r="R24" i="19"/>
  <c r="G21" i="19"/>
  <c r="R21" i="19"/>
  <c r="G22" i="19"/>
  <c r="R22" i="19"/>
  <c r="R26" i="19"/>
  <c r="G26" i="19"/>
  <c r="H32" i="19"/>
  <c r="R32" i="19"/>
  <c r="G23" i="19"/>
  <c r="R23" i="19"/>
  <c r="W33" i="19"/>
  <c r="K33" i="19"/>
  <c r="T33" i="19"/>
  <c r="T31" i="19"/>
  <c r="U31" i="19" s="1"/>
  <c r="W31" i="19" s="1"/>
  <c r="H31" i="19"/>
  <c r="K31" i="19" s="1"/>
  <c r="R30" i="19"/>
  <c r="G30" i="19"/>
  <c r="R28" i="19"/>
  <c r="G28" i="19"/>
  <c r="R29" i="19"/>
  <c r="G29" i="19"/>
  <c r="G15" i="18"/>
  <c r="Q15" i="18"/>
  <c r="R32" i="18"/>
  <c r="G32" i="18"/>
  <c r="R31" i="18"/>
  <c r="G31" i="18"/>
  <c r="G25" i="18"/>
  <c r="R25" i="18"/>
  <c r="R33" i="18"/>
  <c r="G33" i="18"/>
  <c r="G29" i="18"/>
  <c r="R29" i="18"/>
  <c r="T23" i="18"/>
  <c r="U23" i="18" s="1"/>
  <c r="W23" i="18" s="1"/>
  <c r="H23" i="18"/>
  <c r="K23" i="18" s="1"/>
  <c r="R36" i="18"/>
  <c r="G36" i="18"/>
  <c r="R41" i="18"/>
  <c r="G41" i="18"/>
  <c r="R49" i="18"/>
  <c r="G49" i="18"/>
  <c r="T19" i="18"/>
  <c r="U19" i="18" s="1"/>
  <c r="W19" i="18" s="1"/>
  <c r="H19" i="18"/>
  <c r="K19" i="18" s="1"/>
  <c r="R52" i="18"/>
  <c r="G52" i="18"/>
  <c r="T43" i="18"/>
  <c r="U43" i="18" s="1"/>
  <c r="W43" i="18" s="1"/>
  <c r="H43" i="18"/>
  <c r="K43" i="18" s="1"/>
  <c r="H46" i="18"/>
  <c r="R46" i="18"/>
  <c r="T37" i="18"/>
  <c r="U37" i="18" s="1"/>
  <c r="W37" i="18" s="1"/>
  <c r="H37" i="18"/>
  <c r="K37" i="18" s="1"/>
  <c r="R42" i="18"/>
  <c r="G42" i="18"/>
  <c r="T20" i="18"/>
  <c r="U20" i="18" s="1"/>
  <c r="W20" i="18" s="1"/>
  <c r="H20" i="18"/>
  <c r="K20" i="18" s="1"/>
  <c r="R38" i="18"/>
  <c r="G38" i="18"/>
  <c r="H45" i="18"/>
  <c r="R45" i="18"/>
  <c r="H24" i="18"/>
  <c r="K24" i="18" s="1"/>
  <c r="T35" i="18"/>
  <c r="U35" i="18" s="1"/>
  <c r="W35" i="18" s="1"/>
  <c r="H35" i="18"/>
  <c r="K35" i="18" s="1"/>
  <c r="R40" i="18"/>
  <c r="G40" i="18"/>
  <c r="R50" i="18"/>
  <c r="G50" i="18"/>
  <c r="R53" i="18"/>
  <c r="G53" i="18"/>
  <c r="R39" i="18"/>
  <c r="G39" i="18"/>
  <c r="R51" i="18"/>
  <c r="G51" i="18"/>
  <c r="Q16" i="18"/>
  <c r="G16" i="18"/>
  <c r="R33" i="16"/>
  <c r="G33" i="16"/>
  <c r="R31" i="16"/>
  <c r="G31" i="16"/>
  <c r="R32" i="16"/>
  <c r="G32" i="16"/>
  <c r="T35" i="16"/>
  <c r="U35" i="16" s="1"/>
  <c r="W35" i="16" s="1"/>
  <c r="H35" i="16"/>
  <c r="K35" i="16" s="1"/>
  <c r="R26" i="16"/>
  <c r="G26" i="16"/>
  <c r="R34" i="16"/>
  <c r="G34" i="16"/>
  <c r="T18" i="16"/>
  <c r="U18" i="16" s="1"/>
  <c r="W18" i="16" s="1"/>
  <c r="H18" i="16"/>
  <c r="K18" i="16" s="1"/>
  <c r="T24" i="16"/>
  <c r="U24" i="16" s="1"/>
  <c r="W24" i="16" s="1"/>
  <c r="H24" i="16"/>
  <c r="K24" i="16" s="1"/>
  <c r="R30" i="16"/>
  <c r="G30" i="16"/>
  <c r="T22" i="16"/>
  <c r="U22" i="16" s="1"/>
  <c r="W22" i="16" s="1"/>
  <c r="H22" i="16"/>
  <c r="K22" i="16" s="1"/>
  <c r="T21" i="16"/>
  <c r="U21" i="16" s="1"/>
  <c r="W21" i="16" s="1"/>
  <c r="H21" i="16"/>
  <c r="K21" i="16" s="1"/>
  <c r="R28" i="16"/>
  <c r="G28" i="16"/>
  <c r="R25" i="16"/>
  <c r="G25" i="16"/>
  <c r="R27" i="16"/>
  <c r="G27" i="16"/>
  <c r="R29" i="16"/>
  <c r="G29" i="16"/>
  <c r="T28" i="15"/>
  <c r="U28" i="15" s="1"/>
  <c r="W28" i="15" s="1"/>
  <c r="H28" i="15"/>
  <c r="K28" i="15" s="1"/>
  <c r="R24" i="15"/>
  <c r="G24" i="15"/>
  <c r="R20" i="15"/>
  <c r="G20" i="15"/>
  <c r="H33" i="15"/>
  <c r="R33" i="15"/>
  <c r="R22" i="15"/>
  <c r="G22" i="15"/>
  <c r="T26" i="15"/>
  <c r="U26" i="15" s="1"/>
  <c r="W26" i="15" s="1"/>
  <c r="H26" i="15"/>
  <c r="K26" i="15" s="1"/>
  <c r="W32" i="15"/>
  <c r="K32" i="15"/>
  <c r="T32" i="15"/>
  <c r="G21" i="15"/>
  <c r="R21" i="15"/>
  <c r="R23" i="15"/>
  <c r="G23" i="15"/>
  <c r="R21" i="14"/>
  <c r="G21" i="14"/>
  <c r="R18" i="14"/>
  <c r="G18" i="14"/>
  <c r="R29" i="14"/>
  <c r="G29" i="14"/>
  <c r="R28" i="14"/>
  <c r="G28" i="14"/>
  <c r="G15" i="14"/>
  <c r="Q15" i="14"/>
  <c r="T33" i="14"/>
  <c r="U33" i="14" s="1"/>
  <c r="W33" i="14" s="1"/>
  <c r="H33" i="14"/>
  <c r="K33" i="14" s="1"/>
  <c r="R26" i="14"/>
  <c r="G26" i="14"/>
  <c r="R25" i="14"/>
  <c r="G25" i="14"/>
  <c r="R27" i="14"/>
  <c r="G27" i="14"/>
  <c r="R30" i="14"/>
  <c r="G30" i="14"/>
  <c r="R22" i="14"/>
  <c r="G22" i="14"/>
  <c r="R32" i="14"/>
  <c r="G32" i="14"/>
  <c r="W37" i="14"/>
  <c r="K37" i="14"/>
  <c r="T37" i="14"/>
  <c r="H36" i="14"/>
  <c r="R36" i="14"/>
  <c r="R31" i="14"/>
  <c r="G31" i="14"/>
  <c r="R34" i="14"/>
  <c r="G34" i="14"/>
  <c r="R24" i="14"/>
  <c r="G24" i="14"/>
  <c r="O26" i="12"/>
  <c r="O25" i="12"/>
  <c r="Q21" i="12"/>
  <c r="F21" i="12"/>
  <c r="Q24" i="12"/>
  <c r="F24" i="12"/>
  <c r="F22" i="12"/>
  <c r="Q22" i="12"/>
  <c r="Q23" i="12"/>
  <c r="F23" i="12"/>
  <c r="H44" i="18" l="1"/>
  <c r="K44" i="18" s="1"/>
  <c r="W22" i="20"/>
  <c r="U22" i="20"/>
  <c r="T30" i="18"/>
  <c r="U30" i="18" s="1"/>
  <c r="W30" i="18" s="1"/>
  <c r="H30" i="18"/>
  <c r="K30" i="18" s="1"/>
  <c r="T21" i="20"/>
  <c r="H21" i="20"/>
  <c r="K21" i="20" s="1"/>
  <c r="T36" i="20"/>
  <c r="K36" i="20"/>
  <c r="H34" i="20"/>
  <c r="K34" i="20" s="1"/>
  <c r="T34" i="20"/>
  <c r="U34" i="20" s="1"/>
  <c r="W34" i="20" s="1"/>
  <c r="T40" i="20"/>
  <c r="U40" i="20" s="1"/>
  <c r="W40" i="20" s="1"/>
  <c r="H40" i="20"/>
  <c r="K40" i="20" s="1"/>
  <c r="T24" i="20"/>
  <c r="U24" i="20" s="1"/>
  <c r="W24" i="20" s="1"/>
  <c r="H24" i="20"/>
  <c r="K24" i="20" s="1"/>
  <c r="T41" i="20"/>
  <c r="U41" i="20" s="1"/>
  <c r="W41" i="20" s="1"/>
  <c r="H41" i="20"/>
  <c r="K41" i="20" s="1"/>
  <c r="H30" i="20"/>
  <c r="K30" i="20" s="1"/>
  <c r="T30" i="20"/>
  <c r="U30" i="20" s="1"/>
  <c r="W30" i="20" s="1"/>
  <c r="T18" i="20"/>
  <c r="U18" i="20" s="1"/>
  <c r="W18" i="20" s="1"/>
  <c r="H18" i="20"/>
  <c r="K18" i="20" s="1"/>
  <c r="T32" i="20"/>
  <c r="U32" i="20" s="1"/>
  <c r="W32" i="20" s="1"/>
  <c r="H32" i="20"/>
  <c r="K32" i="20" s="1"/>
  <c r="T31" i="20"/>
  <c r="U31" i="20" s="1"/>
  <c r="W31" i="20" s="1"/>
  <c r="H31" i="20"/>
  <c r="K31" i="20" s="1"/>
  <c r="T28" i="20"/>
  <c r="U28" i="20" s="1"/>
  <c r="W28" i="20" s="1"/>
  <c r="H28" i="20"/>
  <c r="K28" i="20" s="1"/>
  <c r="T27" i="20"/>
  <c r="U27" i="20" s="1"/>
  <c r="W27" i="20" s="1"/>
  <c r="H27" i="20"/>
  <c r="K27" i="20" s="1"/>
  <c r="T42" i="20"/>
  <c r="U42" i="20" s="1"/>
  <c r="W42" i="20" s="1"/>
  <c r="H42" i="20"/>
  <c r="K42" i="20" s="1"/>
  <c r="U15" i="20"/>
  <c r="H15" i="20"/>
  <c r="T29" i="20"/>
  <c r="U29" i="20" s="1"/>
  <c r="W29" i="20" s="1"/>
  <c r="H29" i="20"/>
  <c r="K29" i="20" s="1"/>
  <c r="T25" i="20"/>
  <c r="U25" i="20" s="1"/>
  <c r="W25" i="20" s="1"/>
  <c r="H25" i="20"/>
  <c r="K25" i="20" s="1"/>
  <c r="T26" i="20"/>
  <c r="U26" i="20" s="1"/>
  <c r="W26" i="20" s="1"/>
  <c r="H26" i="20"/>
  <c r="K26" i="20" s="1"/>
  <c r="T35" i="14"/>
  <c r="U35" i="14" s="1"/>
  <c r="W35" i="14" s="1"/>
  <c r="H35" i="14"/>
  <c r="K35" i="14" s="1"/>
  <c r="T31" i="15"/>
  <c r="U31" i="15" s="1"/>
  <c r="W31" i="15" s="1"/>
  <c r="H31" i="15"/>
  <c r="K31" i="15" s="1"/>
  <c r="H25" i="15"/>
  <c r="K25" i="15" s="1"/>
  <c r="T25" i="15"/>
  <c r="U25" i="15" s="1"/>
  <c r="W25" i="15" s="1"/>
  <c r="T37" i="16"/>
  <c r="W37" i="16"/>
  <c r="K37" i="16"/>
  <c r="K15" i="16"/>
  <c r="W15" i="16"/>
  <c r="T30" i="19"/>
  <c r="U30" i="19" s="1"/>
  <c r="W30" i="19" s="1"/>
  <c r="H30" i="19"/>
  <c r="K30" i="19" s="1"/>
  <c r="H26" i="19"/>
  <c r="K26" i="19" s="1"/>
  <c r="T26" i="19"/>
  <c r="U26" i="19" s="1"/>
  <c r="W26" i="19" s="1"/>
  <c r="T24" i="19"/>
  <c r="U24" i="19" s="1"/>
  <c r="W24" i="19" s="1"/>
  <c r="H24" i="19"/>
  <c r="K24" i="19" s="1"/>
  <c r="H27" i="19"/>
  <c r="K27" i="19" s="1"/>
  <c r="T27" i="19"/>
  <c r="U27" i="19" s="1"/>
  <c r="W27" i="19" s="1"/>
  <c r="H29" i="19"/>
  <c r="K29" i="19" s="1"/>
  <c r="T29" i="19"/>
  <c r="U29" i="19" s="1"/>
  <c r="W29" i="19" s="1"/>
  <c r="T28" i="19"/>
  <c r="U28" i="19" s="1"/>
  <c r="W28" i="19" s="1"/>
  <c r="H28" i="19"/>
  <c r="K28" i="19" s="1"/>
  <c r="H23" i="19"/>
  <c r="K23" i="19" s="1"/>
  <c r="T23" i="19"/>
  <c r="U23" i="19" s="1"/>
  <c r="W23" i="19" s="1"/>
  <c r="T32" i="19"/>
  <c r="W32" i="19"/>
  <c r="K32" i="19"/>
  <c r="T25" i="19"/>
  <c r="U25" i="19" s="1"/>
  <c r="W25" i="19" s="1"/>
  <c r="H25" i="19"/>
  <c r="K25" i="19" s="1"/>
  <c r="H22" i="19"/>
  <c r="K22" i="19" s="1"/>
  <c r="T22" i="19"/>
  <c r="U22" i="19" s="1"/>
  <c r="W22" i="19" s="1"/>
  <c r="H21" i="19"/>
  <c r="K21" i="19" s="1"/>
  <c r="T21" i="19"/>
  <c r="U21" i="19" s="1"/>
  <c r="W21" i="19" s="1"/>
  <c r="H20" i="19"/>
  <c r="K20" i="19" s="1"/>
  <c r="T20" i="19"/>
  <c r="U20" i="19" s="1"/>
  <c r="W20" i="19" s="1"/>
  <c r="H15" i="18"/>
  <c r="U15" i="18"/>
  <c r="T32" i="18"/>
  <c r="U32" i="18" s="1"/>
  <c r="W32" i="18" s="1"/>
  <c r="H32" i="18"/>
  <c r="K32" i="18" s="1"/>
  <c r="H33" i="18"/>
  <c r="K33" i="18" s="1"/>
  <c r="T33" i="18"/>
  <c r="U33" i="18" s="1"/>
  <c r="W33" i="18" s="1"/>
  <c r="H31" i="18"/>
  <c r="K31" i="18" s="1"/>
  <c r="T31" i="18"/>
  <c r="U31" i="18" s="1"/>
  <c r="W31" i="18" s="1"/>
  <c r="H25" i="18"/>
  <c r="K25" i="18" s="1"/>
  <c r="T25" i="18"/>
  <c r="U25" i="18" s="1"/>
  <c r="W25" i="18" s="1"/>
  <c r="T29" i="18"/>
  <c r="U29" i="18" s="1"/>
  <c r="W29" i="18" s="1"/>
  <c r="H29" i="18"/>
  <c r="K29" i="18" s="1"/>
  <c r="H39" i="18"/>
  <c r="K39" i="18" s="1"/>
  <c r="T39" i="18"/>
  <c r="U39" i="18" s="1"/>
  <c r="W39" i="18" s="1"/>
  <c r="T50" i="18"/>
  <c r="U50" i="18" s="1"/>
  <c r="W50" i="18" s="1"/>
  <c r="H50" i="18"/>
  <c r="K50" i="18" s="1"/>
  <c r="T40" i="18"/>
  <c r="U40" i="18" s="1"/>
  <c r="W40" i="18" s="1"/>
  <c r="H40" i="18"/>
  <c r="K40" i="18" s="1"/>
  <c r="H38" i="18"/>
  <c r="K38" i="18" s="1"/>
  <c r="T38" i="18"/>
  <c r="U38" i="18" s="1"/>
  <c r="W38" i="18" s="1"/>
  <c r="T52" i="18"/>
  <c r="U52" i="18" s="1"/>
  <c r="W52" i="18" s="1"/>
  <c r="H52" i="18"/>
  <c r="K52" i="18" s="1"/>
  <c r="T49" i="18"/>
  <c r="U49" i="18" s="1"/>
  <c r="W49" i="18" s="1"/>
  <c r="H49" i="18"/>
  <c r="K49" i="18" s="1"/>
  <c r="H41" i="18"/>
  <c r="K41" i="18" s="1"/>
  <c r="T41" i="18"/>
  <c r="U41" i="18" s="1"/>
  <c r="W41" i="18" s="1"/>
  <c r="T36" i="18"/>
  <c r="U36" i="18" s="1"/>
  <c r="W36" i="18" s="1"/>
  <c r="H36" i="18"/>
  <c r="K36" i="18" s="1"/>
  <c r="T53" i="18"/>
  <c r="U53" i="18" s="1"/>
  <c r="W53" i="18" s="1"/>
  <c r="H53" i="18"/>
  <c r="K53" i="18" s="1"/>
  <c r="T42" i="18"/>
  <c r="U42" i="18" s="1"/>
  <c r="W42" i="18" s="1"/>
  <c r="H42" i="18"/>
  <c r="K42" i="18" s="1"/>
  <c r="U16" i="18"/>
  <c r="H16" i="18"/>
  <c r="T51" i="18"/>
  <c r="U51" i="18" s="1"/>
  <c r="W51" i="18" s="1"/>
  <c r="H51" i="18"/>
  <c r="K51" i="18" s="1"/>
  <c r="T45" i="18"/>
  <c r="K45" i="18"/>
  <c r="W45" i="18"/>
  <c r="T46" i="18"/>
  <c r="W46" i="18"/>
  <c r="K46" i="18"/>
  <c r="T30" i="16"/>
  <c r="U30" i="16" s="1"/>
  <c r="W30" i="16" s="1"/>
  <c r="H30" i="16"/>
  <c r="K30" i="16" s="1"/>
  <c r="T31" i="16"/>
  <c r="U31" i="16" s="1"/>
  <c r="W31" i="16" s="1"/>
  <c r="H31" i="16"/>
  <c r="K31" i="16" s="1"/>
  <c r="T26" i="16"/>
  <c r="U26" i="16" s="1"/>
  <c r="W26" i="16" s="1"/>
  <c r="H26" i="16"/>
  <c r="K26" i="16" s="1"/>
  <c r="T32" i="16"/>
  <c r="U32" i="16" s="1"/>
  <c r="W32" i="16" s="1"/>
  <c r="H32" i="16"/>
  <c r="K32" i="16" s="1"/>
  <c r="T33" i="16"/>
  <c r="U33" i="16" s="1"/>
  <c r="W33" i="16" s="1"/>
  <c r="H33" i="16"/>
  <c r="K33" i="16" s="1"/>
  <c r="T29" i="16"/>
  <c r="U29" i="16" s="1"/>
  <c r="W29" i="16" s="1"/>
  <c r="H29" i="16"/>
  <c r="K29" i="16" s="1"/>
  <c r="T25" i="16"/>
  <c r="U25" i="16" s="1"/>
  <c r="W25" i="16" s="1"/>
  <c r="H25" i="16"/>
  <c r="K25" i="16" s="1"/>
  <c r="T34" i="16"/>
  <c r="U34" i="16" s="1"/>
  <c r="W34" i="16" s="1"/>
  <c r="H34" i="16"/>
  <c r="K34" i="16" s="1"/>
  <c r="T27" i="16"/>
  <c r="U27" i="16" s="1"/>
  <c r="W27" i="16" s="1"/>
  <c r="H27" i="16"/>
  <c r="K27" i="16" s="1"/>
  <c r="T28" i="16"/>
  <c r="U28" i="16" s="1"/>
  <c r="W28" i="16" s="1"/>
  <c r="H28" i="16"/>
  <c r="K28" i="16" s="1"/>
  <c r="T23" i="15"/>
  <c r="U23" i="15" s="1"/>
  <c r="W23" i="15" s="1"/>
  <c r="H23" i="15"/>
  <c r="K23" i="15" s="1"/>
  <c r="T33" i="15"/>
  <c r="W33" i="15"/>
  <c r="K33" i="15"/>
  <c r="T21" i="15"/>
  <c r="U21" i="15" s="1"/>
  <c r="W21" i="15" s="1"/>
  <c r="H21" i="15"/>
  <c r="K21" i="15" s="1"/>
  <c r="T24" i="15"/>
  <c r="U24" i="15" s="1"/>
  <c r="W24" i="15" s="1"/>
  <c r="H24" i="15"/>
  <c r="K24" i="15" s="1"/>
  <c r="T20" i="15"/>
  <c r="U20" i="15" s="1"/>
  <c r="W20" i="15" s="1"/>
  <c r="H20" i="15"/>
  <c r="K20" i="15" s="1"/>
  <c r="T22" i="15"/>
  <c r="U22" i="15" s="1"/>
  <c r="W22" i="15" s="1"/>
  <c r="H22" i="15"/>
  <c r="K22" i="15" s="1"/>
  <c r="H32" i="14"/>
  <c r="K32" i="14" s="1"/>
  <c r="T32" i="14"/>
  <c r="U32" i="14" s="1"/>
  <c r="W32" i="14" s="1"/>
  <c r="T34" i="14"/>
  <c r="U34" i="14" s="1"/>
  <c r="W34" i="14" s="1"/>
  <c r="H34" i="14"/>
  <c r="K34" i="14" s="1"/>
  <c r="T22" i="14"/>
  <c r="U22" i="14" s="1"/>
  <c r="W22" i="14" s="1"/>
  <c r="H22" i="14"/>
  <c r="K22" i="14" s="1"/>
  <c r="T30" i="14"/>
  <c r="U30" i="14" s="1"/>
  <c r="W30" i="14" s="1"/>
  <c r="H30" i="14"/>
  <c r="K30" i="14" s="1"/>
  <c r="T28" i="14"/>
  <c r="U28" i="14" s="1"/>
  <c r="W28" i="14" s="1"/>
  <c r="H28" i="14"/>
  <c r="K28" i="14" s="1"/>
  <c r="T29" i="14"/>
  <c r="U29" i="14" s="1"/>
  <c r="W29" i="14" s="1"/>
  <c r="H29" i="14"/>
  <c r="K29" i="14" s="1"/>
  <c r="T18" i="14"/>
  <c r="U18" i="14" s="1"/>
  <c r="W18" i="14" s="1"/>
  <c r="H18" i="14"/>
  <c r="K18" i="14" s="1"/>
  <c r="T21" i="14"/>
  <c r="U21" i="14" s="1"/>
  <c r="W21" i="14" s="1"/>
  <c r="H21" i="14"/>
  <c r="K21" i="14" s="1"/>
  <c r="T36" i="14"/>
  <c r="W36" i="14"/>
  <c r="K36" i="14"/>
  <c r="T27" i="14"/>
  <c r="U27" i="14" s="1"/>
  <c r="W27" i="14" s="1"/>
  <c r="H27" i="14"/>
  <c r="K27" i="14" s="1"/>
  <c r="T25" i="14"/>
  <c r="U25" i="14" s="1"/>
  <c r="W25" i="14" s="1"/>
  <c r="H25" i="14"/>
  <c r="K25" i="14" s="1"/>
  <c r="T31" i="14"/>
  <c r="U31" i="14" s="1"/>
  <c r="W31" i="14" s="1"/>
  <c r="H31" i="14"/>
  <c r="K31" i="14" s="1"/>
  <c r="T26" i="14"/>
  <c r="U26" i="14" s="1"/>
  <c r="W26" i="14" s="1"/>
  <c r="H26" i="14"/>
  <c r="K26" i="14" s="1"/>
  <c r="T24" i="14"/>
  <c r="U24" i="14" s="1"/>
  <c r="W24" i="14" s="1"/>
  <c r="H24" i="14"/>
  <c r="K24" i="14" s="1"/>
  <c r="U15" i="14"/>
  <c r="H15" i="14"/>
  <c r="R21" i="12"/>
  <c r="G21" i="12"/>
  <c r="R24" i="12"/>
  <c r="G24" i="12"/>
  <c r="R23" i="12"/>
  <c r="G23" i="12"/>
  <c r="R22" i="12"/>
  <c r="G22" i="12"/>
  <c r="U21" i="20" l="1"/>
  <c r="W21" i="20" s="1"/>
  <c r="W15" i="20"/>
  <c r="K15" i="20"/>
  <c r="K15" i="18"/>
  <c r="W15" i="18"/>
  <c r="K16" i="18"/>
  <c r="W16" i="18"/>
  <c r="K15" i="14"/>
  <c r="W15" i="14"/>
  <c r="T21" i="12"/>
  <c r="U21" i="12" s="1"/>
  <c r="W21" i="12" s="1"/>
  <c r="H21" i="12"/>
  <c r="K21" i="12" s="1"/>
  <c r="T22" i="12"/>
  <c r="U22" i="12" s="1"/>
  <c r="W22" i="12" s="1"/>
  <c r="H22" i="12"/>
  <c r="K22" i="12" s="1"/>
  <c r="T23" i="12"/>
  <c r="U23" i="12" s="1"/>
  <c r="W23" i="12" s="1"/>
  <c r="H23" i="12"/>
  <c r="K23" i="12" s="1"/>
  <c r="T24" i="12"/>
  <c r="U24" i="12" s="1"/>
  <c r="W24" i="12" s="1"/>
  <c r="H24" i="12"/>
  <c r="K24" i="12" s="1"/>
  <c r="T18" i="12" l="1"/>
  <c r="R18" i="12"/>
  <c r="L18" i="12"/>
  <c r="C18" i="12"/>
  <c r="I18" i="12" s="1"/>
  <c r="T17" i="12"/>
  <c r="R17" i="12"/>
  <c r="L17" i="12"/>
  <c r="C17" i="12"/>
  <c r="I17" i="12" s="1"/>
  <c r="D34" i="12"/>
  <c r="N34" i="12" s="1"/>
  <c r="C34" i="12"/>
  <c r="L34" i="12" s="1"/>
  <c r="D33" i="12"/>
  <c r="N33" i="12" s="1"/>
  <c r="C33" i="12"/>
  <c r="L33" i="12" s="1"/>
  <c r="D32" i="12"/>
  <c r="O32" i="12" s="1"/>
  <c r="C32" i="12"/>
  <c r="I32" i="12" s="1"/>
  <c r="D31" i="12"/>
  <c r="N31" i="12" s="1"/>
  <c r="C31" i="12"/>
  <c r="I31" i="12" s="1"/>
  <c r="D30" i="12"/>
  <c r="N30" i="12" s="1"/>
  <c r="C30" i="12"/>
  <c r="I30" i="12" s="1"/>
  <c r="D29" i="12"/>
  <c r="N29" i="12" s="1"/>
  <c r="C29" i="12"/>
  <c r="I29" i="12" s="1"/>
  <c r="D28" i="12"/>
  <c r="O28" i="12" s="1"/>
  <c r="C28" i="12"/>
  <c r="I28" i="12" s="1"/>
  <c r="D27" i="12"/>
  <c r="O27" i="12" s="1"/>
  <c r="C27" i="12"/>
  <c r="L27" i="12" s="1"/>
  <c r="D125" i="12"/>
  <c r="O125" i="12" s="1"/>
  <c r="C125" i="12"/>
  <c r="I125" i="12" s="1"/>
  <c r="D124" i="12"/>
  <c r="O124" i="12" s="1"/>
  <c r="C124" i="12"/>
  <c r="I124" i="12" s="1"/>
  <c r="D123" i="12"/>
  <c r="N123" i="12" s="1"/>
  <c r="C123" i="12"/>
  <c r="I123" i="12" s="1"/>
  <c r="D122" i="12"/>
  <c r="N122" i="12" s="1"/>
  <c r="C122" i="12"/>
  <c r="I122" i="12" s="1"/>
  <c r="D121" i="12"/>
  <c r="N121" i="12" s="1"/>
  <c r="C121" i="12"/>
  <c r="I121" i="12" s="1"/>
  <c r="D100" i="12"/>
  <c r="N100" i="12" s="1"/>
  <c r="C100" i="12"/>
  <c r="I100" i="12" s="1"/>
  <c r="D99" i="12"/>
  <c r="N99" i="12" s="1"/>
  <c r="C99" i="12"/>
  <c r="I99" i="12" s="1"/>
  <c r="D98" i="12"/>
  <c r="N98" i="12" s="1"/>
  <c r="C98" i="12"/>
  <c r="I98" i="12" s="1"/>
  <c r="D97" i="12"/>
  <c r="N97" i="12" s="1"/>
  <c r="C97" i="12"/>
  <c r="I97" i="12" s="1"/>
  <c r="D96" i="12"/>
  <c r="N96" i="12" s="1"/>
  <c r="C96" i="12"/>
  <c r="I96" i="12" s="1"/>
  <c r="D95" i="12"/>
  <c r="N95" i="12" s="1"/>
  <c r="C95" i="12"/>
  <c r="L95" i="12" s="1"/>
  <c r="D94" i="12"/>
  <c r="N94" i="12" s="1"/>
  <c r="C94" i="12"/>
  <c r="I94" i="12" s="1"/>
  <c r="D93" i="12"/>
  <c r="O93" i="12" s="1"/>
  <c r="C93" i="12"/>
  <c r="I93" i="12" s="1"/>
  <c r="D92" i="12"/>
  <c r="O92" i="12" s="1"/>
  <c r="C92" i="12"/>
  <c r="I92" i="12" s="1"/>
  <c r="D91" i="12"/>
  <c r="O91" i="12" s="1"/>
  <c r="C91" i="12"/>
  <c r="I91" i="12" s="1"/>
  <c r="D90" i="12"/>
  <c r="O90" i="12" s="1"/>
  <c r="C90" i="12"/>
  <c r="I90" i="12" s="1"/>
  <c r="D89" i="12"/>
  <c r="O89" i="12" s="1"/>
  <c r="C89" i="12"/>
  <c r="I89" i="12" s="1"/>
  <c r="D88" i="12"/>
  <c r="O88" i="12" s="1"/>
  <c r="C88" i="12"/>
  <c r="I88" i="12" s="1"/>
  <c r="D87" i="12"/>
  <c r="O87" i="12" s="1"/>
  <c r="C87" i="12"/>
  <c r="I87" i="12" s="1"/>
  <c r="D86" i="12"/>
  <c r="O86" i="12" s="1"/>
  <c r="C86" i="12"/>
  <c r="I86" i="12" s="1"/>
  <c r="D85" i="12"/>
  <c r="O85" i="12" s="1"/>
  <c r="C85" i="12"/>
  <c r="I85" i="12" s="1"/>
  <c r="D84" i="12"/>
  <c r="O84" i="12" s="1"/>
  <c r="C84" i="12"/>
  <c r="I84" i="12" s="1"/>
  <c r="D83" i="12"/>
  <c r="O83" i="12" s="1"/>
  <c r="C83" i="12"/>
  <c r="I83" i="12" s="1"/>
  <c r="D82" i="12"/>
  <c r="O82" i="12" s="1"/>
  <c r="C82" i="12"/>
  <c r="I82" i="12" s="1"/>
  <c r="D81" i="12"/>
  <c r="O81" i="12" s="1"/>
  <c r="C81" i="12"/>
  <c r="I81" i="12" s="1"/>
  <c r="D80" i="12"/>
  <c r="O80" i="12" s="1"/>
  <c r="C80" i="12"/>
  <c r="I80" i="12" s="1"/>
  <c r="D79" i="12"/>
  <c r="O79" i="12" s="1"/>
  <c r="C79" i="12"/>
  <c r="I79" i="12" s="1"/>
  <c r="D78" i="12"/>
  <c r="O78" i="12" s="1"/>
  <c r="C78" i="12"/>
  <c r="I78" i="12" s="1"/>
  <c r="D77" i="12"/>
  <c r="O77" i="12" s="1"/>
  <c r="C77" i="12"/>
  <c r="I77" i="12" s="1"/>
  <c r="D76" i="12"/>
  <c r="C76" i="12"/>
  <c r="L76" i="12" s="1"/>
  <c r="D75" i="12"/>
  <c r="N75" i="12" s="1"/>
  <c r="C75" i="12"/>
  <c r="L75" i="12" s="1"/>
  <c r="D74" i="12"/>
  <c r="N74" i="12" s="1"/>
  <c r="C74" i="12"/>
  <c r="L74" i="12" s="1"/>
  <c r="D73" i="12"/>
  <c r="C73" i="12"/>
  <c r="L73" i="12" s="1"/>
  <c r="D72" i="12"/>
  <c r="C72" i="12"/>
  <c r="L72" i="12" s="1"/>
  <c r="D71" i="12"/>
  <c r="N71" i="12" s="1"/>
  <c r="C71" i="12"/>
  <c r="L71" i="12" s="1"/>
  <c r="D70" i="12"/>
  <c r="N70" i="12" s="1"/>
  <c r="C70" i="12"/>
  <c r="L70" i="12" s="1"/>
  <c r="D69" i="12"/>
  <c r="C69" i="12"/>
  <c r="L69" i="12" s="1"/>
  <c r="D68" i="12"/>
  <c r="N68" i="12" s="1"/>
  <c r="C68" i="12"/>
  <c r="L68" i="12" s="1"/>
  <c r="D67" i="12"/>
  <c r="N67" i="12" s="1"/>
  <c r="C67" i="12"/>
  <c r="L67" i="12" s="1"/>
  <c r="D66" i="12"/>
  <c r="C66" i="12"/>
  <c r="L66" i="12" s="1"/>
  <c r="D65" i="12"/>
  <c r="C65" i="12"/>
  <c r="L65" i="12" s="1"/>
  <c r="D64" i="12"/>
  <c r="N64" i="12" s="1"/>
  <c r="C64" i="12"/>
  <c r="L64" i="12" s="1"/>
  <c r="D63" i="12"/>
  <c r="C63" i="12"/>
  <c r="L63" i="12" s="1"/>
  <c r="D62" i="12"/>
  <c r="C62" i="12"/>
  <c r="L62" i="12" s="1"/>
  <c r="D61" i="12"/>
  <c r="N61" i="12" s="1"/>
  <c r="C61" i="12"/>
  <c r="L61" i="12" s="1"/>
  <c r="D60" i="12"/>
  <c r="C60" i="12"/>
  <c r="L60" i="12" s="1"/>
  <c r="D59" i="12"/>
  <c r="O59" i="12" s="1"/>
  <c r="C59" i="12"/>
  <c r="I59" i="12" s="1"/>
  <c r="D58" i="12"/>
  <c r="O58" i="12" s="1"/>
  <c r="C58" i="12"/>
  <c r="I58" i="12" s="1"/>
  <c r="D57" i="12"/>
  <c r="O57" i="12" s="1"/>
  <c r="C57" i="12"/>
  <c r="I57" i="12" s="1"/>
  <c r="D56" i="12"/>
  <c r="O56" i="12" s="1"/>
  <c r="C56" i="12"/>
  <c r="I56" i="12" s="1"/>
  <c r="D55" i="12"/>
  <c r="O55" i="12" s="1"/>
  <c r="C55" i="12"/>
  <c r="I55" i="12" s="1"/>
  <c r="D54" i="12"/>
  <c r="O54" i="12" s="1"/>
  <c r="C54" i="12"/>
  <c r="I54" i="12" s="1"/>
  <c r="D53" i="12"/>
  <c r="O53" i="12" s="1"/>
  <c r="C53" i="12"/>
  <c r="I53" i="12" s="1"/>
  <c r="D52" i="12"/>
  <c r="O52" i="12" s="1"/>
  <c r="C52" i="12"/>
  <c r="I52" i="12" s="1"/>
  <c r="D51" i="12"/>
  <c r="O51" i="12" s="1"/>
  <c r="C51" i="12"/>
  <c r="I51" i="12" s="1"/>
  <c r="D50" i="12"/>
  <c r="O50" i="12" s="1"/>
  <c r="C50" i="12"/>
  <c r="I50" i="12" s="1"/>
  <c r="D49" i="12"/>
  <c r="O49" i="12" s="1"/>
  <c r="C49" i="12"/>
  <c r="I49" i="12" s="1"/>
  <c r="D48" i="12"/>
  <c r="O48" i="12" s="1"/>
  <c r="C48" i="12"/>
  <c r="I48" i="12" s="1"/>
  <c r="D47" i="12"/>
  <c r="O47" i="12" s="1"/>
  <c r="C47" i="12"/>
  <c r="I47" i="12" s="1"/>
  <c r="D46" i="12"/>
  <c r="O46" i="12" s="1"/>
  <c r="C46" i="12"/>
  <c r="L46" i="12" s="1"/>
  <c r="D45" i="12"/>
  <c r="N45" i="12" s="1"/>
  <c r="C45" i="12"/>
  <c r="L45" i="12" s="1"/>
  <c r="D44" i="12"/>
  <c r="N44" i="12" s="1"/>
  <c r="C44" i="12"/>
  <c r="L44" i="12" s="1"/>
  <c r="D43" i="12"/>
  <c r="N43" i="12" s="1"/>
  <c r="C43" i="12"/>
  <c r="L43" i="12" s="1"/>
  <c r="D42" i="12"/>
  <c r="N42" i="12" s="1"/>
  <c r="C42" i="12"/>
  <c r="L42" i="12" s="1"/>
  <c r="D41" i="12"/>
  <c r="N41" i="12" s="1"/>
  <c r="C41" i="12"/>
  <c r="L41" i="12" s="1"/>
  <c r="D40" i="12"/>
  <c r="N40" i="12" s="1"/>
  <c r="C40" i="12"/>
  <c r="L40" i="12" s="1"/>
  <c r="D39" i="12"/>
  <c r="N39" i="12" s="1"/>
  <c r="C39" i="12"/>
  <c r="L39" i="12" s="1"/>
  <c r="D38" i="12"/>
  <c r="N38" i="12" s="1"/>
  <c r="C38" i="12"/>
  <c r="L38" i="12" s="1"/>
  <c r="D37" i="12"/>
  <c r="N37" i="12" s="1"/>
  <c r="C37" i="12"/>
  <c r="L37" i="12" s="1"/>
  <c r="D36" i="12"/>
  <c r="E36" i="12" s="1"/>
  <c r="F36" i="12" s="1"/>
  <c r="G36" i="12" s="1"/>
  <c r="U102" i="12"/>
  <c r="D110" i="12"/>
  <c r="E110" i="12" s="1"/>
  <c r="F110" i="12" s="1"/>
  <c r="H110" i="12" s="1"/>
  <c r="C110" i="12"/>
  <c r="L110" i="12" s="1"/>
  <c r="D109" i="12"/>
  <c r="E109" i="12" s="1"/>
  <c r="F109" i="12" s="1"/>
  <c r="H109" i="12" s="1"/>
  <c r="C109" i="12"/>
  <c r="L109" i="12" s="1"/>
  <c r="D108" i="12"/>
  <c r="N108" i="12" s="1"/>
  <c r="C108" i="12"/>
  <c r="L108" i="12" s="1"/>
  <c r="D107" i="12"/>
  <c r="E107" i="12" s="1"/>
  <c r="F107" i="12" s="1"/>
  <c r="H107" i="12" s="1"/>
  <c r="C107" i="12"/>
  <c r="L107" i="12" s="1"/>
  <c r="D106" i="12"/>
  <c r="N106" i="12" s="1"/>
  <c r="C106" i="12"/>
  <c r="L106" i="12" s="1"/>
  <c r="D105" i="12"/>
  <c r="E105" i="12" s="1"/>
  <c r="F105" i="12" s="1"/>
  <c r="H105" i="12" s="1"/>
  <c r="C105" i="12"/>
  <c r="L105" i="12" s="1"/>
  <c r="D104" i="12"/>
  <c r="E104" i="12" s="1"/>
  <c r="F104" i="12" s="1"/>
  <c r="H104" i="12" s="1"/>
  <c r="C104" i="12"/>
  <c r="L104" i="12" s="1"/>
  <c r="D103" i="12"/>
  <c r="N103" i="12" s="1"/>
  <c r="C103" i="12"/>
  <c r="L103" i="12" s="1"/>
  <c r="D102" i="12"/>
  <c r="E102" i="12" s="1"/>
  <c r="F102" i="12" s="1"/>
  <c r="H102" i="12" s="1"/>
  <c r="W102" i="12" s="1"/>
  <c r="C102" i="12"/>
  <c r="L102" i="12" s="1"/>
  <c r="D101" i="12"/>
  <c r="N101" i="12" s="1"/>
  <c r="T116" i="12"/>
  <c r="U115" i="12"/>
  <c r="U114" i="12"/>
  <c r="U113" i="12"/>
  <c r="U112" i="12"/>
  <c r="U111" i="12"/>
  <c r="U120" i="12"/>
  <c r="U119" i="12"/>
  <c r="U118" i="12"/>
  <c r="U117" i="12"/>
  <c r="T115" i="12"/>
  <c r="T114" i="12"/>
  <c r="T113" i="12"/>
  <c r="T112" i="12"/>
  <c r="T111" i="12"/>
  <c r="T120" i="12"/>
  <c r="T119" i="12"/>
  <c r="T118" i="12"/>
  <c r="T117" i="12"/>
  <c r="C16" i="12"/>
  <c r="D16" i="12" s="1"/>
  <c r="E16" i="12" s="1"/>
  <c r="G16" i="12" s="1"/>
  <c r="H16" i="12" s="1"/>
  <c r="C36" i="12"/>
  <c r="C101" i="12"/>
  <c r="L101" i="12" s="1"/>
  <c r="C116" i="12"/>
  <c r="L116" i="12" s="1"/>
  <c r="C117" i="12"/>
  <c r="L117" i="12" s="1"/>
  <c r="C118" i="12"/>
  <c r="K118" i="12" s="1"/>
  <c r="Q118" i="12" s="1"/>
  <c r="C119" i="12"/>
  <c r="L119" i="12" s="1"/>
  <c r="C120" i="12"/>
  <c r="L120" i="12" s="1"/>
  <c r="C111" i="12"/>
  <c r="K111" i="12" s="1"/>
  <c r="Q111" i="12" s="1"/>
  <c r="C112" i="12"/>
  <c r="L112" i="12" s="1"/>
  <c r="C113" i="12"/>
  <c r="L113" i="12" s="1"/>
  <c r="C114" i="12"/>
  <c r="L114" i="12" s="1"/>
  <c r="C115" i="12"/>
  <c r="L115" i="12" s="1"/>
  <c r="T15" i="12"/>
  <c r="R15" i="12"/>
  <c r="L15" i="12"/>
  <c r="C15" i="12"/>
  <c r="I15" i="12" s="1"/>
  <c r="T16" i="12"/>
  <c r="R16" i="12"/>
  <c r="L16" i="12"/>
  <c r="O97" i="12" l="1"/>
  <c r="O94" i="12"/>
  <c r="O100" i="12"/>
  <c r="E94" i="12"/>
  <c r="Q94" i="12" s="1"/>
  <c r="E106" i="12"/>
  <c r="F106" i="12" s="1"/>
  <c r="H106" i="12" s="1"/>
  <c r="O99" i="12"/>
  <c r="E77" i="12"/>
  <c r="Q77" i="12" s="1"/>
  <c r="O98" i="12"/>
  <c r="D114" i="12"/>
  <c r="N114" i="12" s="1"/>
  <c r="D120" i="12"/>
  <c r="N120" i="12" s="1"/>
  <c r="D117" i="12"/>
  <c r="N117" i="12" s="1"/>
  <c r="K114" i="12"/>
  <c r="Q114" i="12" s="1"/>
  <c r="K120" i="12"/>
  <c r="Q120" i="12" s="1"/>
  <c r="K117" i="12"/>
  <c r="Q117" i="12" s="1"/>
  <c r="L53" i="12"/>
  <c r="D116" i="12"/>
  <c r="N116" i="12" s="1"/>
  <c r="D113" i="12"/>
  <c r="N113" i="12" s="1"/>
  <c r="K116" i="12"/>
  <c r="Q116" i="12" s="1"/>
  <c r="K113" i="12"/>
  <c r="Q113" i="12" s="1"/>
  <c r="L118" i="12"/>
  <c r="L111" i="12"/>
  <c r="N102" i="12"/>
  <c r="N104" i="12"/>
  <c r="N105" i="12"/>
  <c r="N107" i="12"/>
  <c r="N109" i="12"/>
  <c r="N110" i="12"/>
  <c r="L50" i="12"/>
  <c r="L56" i="12"/>
  <c r="L124" i="12"/>
  <c r="D115" i="12"/>
  <c r="N115" i="12" s="1"/>
  <c r="D112" i="12"/>
  <c r="N112" i="12" s="1"/>
  <c r="D119" i="12"/>
  <c r="N119" i="12" s="1"/>
  <c r="K115" i="12"/>
  <c r="Q115" i="12" s="1"/>
  <c r="K112" i="12"/>
  <c r="Q112" i="12" s="1"/>
  <c r="K119" i="12"/>
  <c r="Q119" i="12" s="1"/>
  <c r="E108" i="12"/>
  <c r="F108" i="12" s="1"/>
  <c r="H108" i="12" s="1"/>
  <c r="E78" i="12"/>
  <c r="Q78" i="12" s="1"/>
  <c r="L94" i="12"/>
  <c r="E95" i="12"/>
  <c r="Q95" i="12" s="1"/>
  <c r="E96" i="12"/>
  <c r="Q96" i="12" s="1"/>
  <c r="E97" i="12"/>
  <c r="Q97" i="12" s="1"/>
  <c r="E98" i="12"/>
  <c r="Q98" i="12" s="1"/>
  <c r="E99" i="12"/>
  <c r="Q99" i="12" s="1"/>
  <c r="E100" i="12"/>
  <c r="Q100" i="12" s="1"/>
  <c r="E121" i="12"/>
  <c r="Q121" i="12" s="1"/>
  <c r="E122" i="12"/>
  <c r="Q122" i="12" s="1"/>
  <c r="E123" i="12"/>
  <c r="Q123" i="12" s="1"/>
  <c r="D111" i="12"/>
  <c r="N111" i="12" s="1"/>
  <c r="D118" i="12"/>
  <c r="E103" i="12"/>
  <c r="F103" i="12" s="1"/>
  <c r="H103" i="12" s="1"/>
  <c r="O95" i="12"/>
  <c r="O96" i="12"/>
  <c r="O121" i="12"/>
  <c r="O122" i="12"/>
  <c r="O123" i="12"/>
  <c r="D17" i="12"/>
  <c r="D18" i="12"/>
  <c r="L29" i="12"/>
  <c r="L32" i="12"/>
  <c r="L28" i="12"/>
  <c r="L30" i="12"/>
  <c r="L31" i="12"/>
  <c r="N28" i="12"/>
  <c r="N32" i="12"/>
  <c r="E28" i="12"/>
  <c r="E29" i="12"/>
  <c r="O29" i="12"/>
  <c r="E30" i="12"/>
  <c r="O30" i="12"/>
  <c r="E31" i="12"/>
  <c r="O31" i="12"/>
  <c r="E32" i="12"/>
  <c r="E33" i="12"/>
  <c r="I33" i="12"/>
  <c r="O33" i="12"/>
  <c r="E34" i="12"/>
  <c r="I34" i="12"/>
  <c r="O34" i="12"/>
  <c r="N27" i="12"/>
  <c r="E27" i="12"/>
  <c r="I27" i="12"/>
  <c r="I95" i="12"/>
  <c r="L96" i="12"/>
  <c r="L90" i="12"/>
  <c r="L91" i="12"/>
  <c r="L92" i="12"/>
  <c r="L93" i="12"/>
  <c r="L123" i="12"/>
  <c r="N90" i="12"/>
  <c r="N91" i="12"/>
  <c r="N92" i="12"/>
  <c r="N93" i="12"/>
  <c r="L98" i="12"/>
  <c r="L122" i="12"/>
  <c r="L125" i="12"/>
  <c r="L99" i="12"/>
  <c r="L121" i="12"/>
  <c r="E90" i="12"/>
  <c r="E91" i="12"/>
  <c r="E92" i="12"/>
  <c r="E93" i="12"/>
  <c r="L97" i="12"/>
  <c r="L100" i="12"/>
  <c r="N124" i="12"/>
  <c r="N125" i="12"/>
  <c r="E124" i="12"/>
  <c r="E125" i="12"/>
  <c r="N89" i="12"/>
  <c r="L89" i="12"/>
  <c r="E89" i="12"/>
  <c r="E37" i="12"/>
  <c r="I37" i="12"/>
  <c r="O37" i="12"/>
  <c r="E38" i="12"/>
  <c r="I38" i="12"/>
  <c r="O38" i="12"/>
  <c r="E39" i="12"/>
  <c r="I39" i="12"/>
  <c r="O39" i="12"/>
  <c r="E40" i="12"/>
  <c r="I40" i="12"/>
  <c r="O40" i="12"/>
  <c r="E41" i="12"/>
  <c r="I41" i="12"/>
  <c r="O41" i="12"/>
  <c r="E42" i="12"/>
  <c r="I42" i="12"/>
  <c r="O42" i="12"/>
  <c r="E43" i="12"/>
  <c r="I43" i="12"/>
  <c r="O43" i="12"/>
  <c r="E44" i="12"/>
  <c r="I44" i="12"/>
  <c r="O44" i="12"/>
  <c r="E45" i="12"/>
  <c r="I45" i="12"/>
  <c r="O45" i="12"/>
  <c r="E46" i="12"/>
  <c r="I46" i="12"/>
  <c r="L47" i="12"/>
  <c r="L54" i="12"/>
  <c r="L57" i="12"/>
  <c r="L48" i="12"/>
  <c r="L51" i="12"/>
  <c r="L58" i="12"/>
  <c r="N46" i="12"/>
  <c r="L49" i="12"/>
  <c r="L52" i="12"/>
  <c r="L55" i="12"/>
  <c r="L59" i="12"/>
  <c r="O62" i="12"/>
  <c r="E62" i="12"/>
  <c r="O65" i="12"/>
  <c r="E65" i="12"/>
  <c r="O69" i="12"/>
  <c r="E69" i="12"/>
  <c r="O72" i="12"/>
  <c r="E72" i="12"/>
  <c r="N47" i="12"/>
  <c r="N48" i="12"/>
  <c r="N49" i="12"/>
  <c r="N50" i="12"/>
  <c r="N51" i="12"/>
  <c r="N52" i="12"/>
  <c r="N53" i="12"/>
  <c r="N54" i="12"/>
  <c r="N55" i="12"/>
  <c r="N56" i="12"/>
  <c r="N57" i="12"/>
  <c r="N58" i="12"/>
  <c r="N59" i="12"/>
  <c r="O63" i="12"/>
  <c r="E63" i="12"/>
  <c r="O66" i="12"/>
  <c r="E66" i="12"/>
  <c r="O73" i="12"/>
  <c r="E73" i="12"/>
  <c r="N76" i="12"/>
  <c r="E76" i="12"/>
  <c r="E47" i="12"/>
  <c r="E48" i="12"/>
  <c r="E49" i="12"/>
  <c r="E50" i="12"/>
  <c r="E51" i="12"/>
  <c r="E52" i="12"/>
  <c r="E53" i="12"/>
  <c r="E54" i="12"/>
  <c r="E55" i="12"/>
  <c r="E56" i="12"/>
  <c r="E57" i="12"/>
  <c r="E58" i="12"/>
  <c r="E59" i="12"/>
  <c r="O60" i="12"/>
  <c r="E60" i="12"/>
  <c r="N60" i="12"/>
  <c r="N62" i="12"/>
  <c r="O64" i="12"/>
  <c r="E64" i="12"/>
  <c r="N65" i="12"/>
  <c r="O67" i="12"/>
  <c r="E67" i="12"/>
  <c r="N69" i="12"/>
  <c r="O70" i="12"/>
  <c r="E70" i="12"/>
  <c r="N72" i="12"/>
  <c r="O74" i="12"/>
  <c r="E74" i="12"/>
  <c r="O61" i="12"/>
  <c r="E61" i="12"/>
  <c r="N63" i="12"/>
  <c r="N66" i="12"/>
  <c r="O68" i="12"/>
  <c r="E68" i="12"/>
  <c r="O71" i="12"/>
  <c r="E71" i="12"/>
  <c r="N73" i="12"/>
  <c r="O75" i="12"/>
  <c r="E75" i="12"/>
  <c r="O76" i="12"/>
  <c r="I60" i="12"/>
  <c r="I61" i="12"/>
  <c r="I62" i="12"/>
  <c r="I63" i="12"/>
  <c r="I64" i="12"/>
  <c r="I65" i="12"/>
  <c r="I66" i="12"/>
  <c r="I67" i="12"/>
  <c r="I68" i="12"/>
  <c r="I69" i="12"/>
  <c r="I70" i="12"/>
  <c r="I71" i="12"/>
  <c r="I72" i="12"/>
  <c r="I73" i="12"/>
  <c r="I74" i="12"/>
  <c r="I75" i="12"/>
  <c r="I76" i="12"/>
  <c r="L77" i="12"/>
  <c r="L78" i="12"/>
  <c r="L79" i="12"/>
  <c r="L80" i="12"/>
  <c r="L81" i="12"/>
  <c r="L82" i="12"/>
  <c r="L83" i="12"/>
  <c r="L84" i="12"/>
  <c r="L85" i="12"/>
  <c r="L86" i="12"/>
  <c r="L87" i="12"/>
  <c r="L88" i="12"/>
  <c r="N77" i="12"/>
  <c r="N78" i="12"/>
  <c r="N79" i="12"/>
  <c r="N80" i="12"/>
  <c r="N81" i="12"/>
  <c r="N82" i="12"/>
  <c r="N83" i="12"/>
  <c r="N84" i="12"/>
  <c r="N85" i="12"/>
  <c r="N86" i="12"/>
  <c r="N87" i="12"/>
  <c r="N88" i="12"/>
  <c r="E79" i="12"/>
  <c r="E80" i="12"/>
  <c r="E81" i="12"/>
  <c r="E82" i="12"/>
  <c r="E83" i="12"/>
  <c r="E84" i="12"/>
  <c r="E85" i="12"/>
  <c r="E86" i="12"/>
  <c r="E87" i="12"/>
  <c r="E88" i="12"/>
  <c r="H36" i="12"/>
  <c r="E101" i="12"/>
  <c r="F101" i="12" s="1"/>
  <c r="H101" i="12" s="1"/>
  <c r="I16" i="12"/>
  <c r="D15" i="12"/>
  <c r="F95" i="12" l="1"/>
  <c r="R95" i="12" s="1"/>
  <c r="F94" i="12"/>
  <c r="R94" i="12" s="1"/>
  <c r="F123" i="12"/>
  <c r="G123" i="12" s="1"/>
  <c r="F100" i="12"/>
  <c r="G100" i="12" s="1"/>
  <c r="F97" i="12"/>
  <c r="G97" i="12" s="1"/>
  <c r="F122" i="12"/>
  <c r="R122" i="12" s="1"/>
  <c r="F98" i="12"/>
  <c r="G98" i="12" s="1"/>
  <c r="F78" i="12"/>
  <c r="G78" i="12" s="1"/>
  <c r="F77" i="12"/>
  <c r="G77" i="12" s="1"/>
  <c r="F121" i="12"/>
  <c r="G121" i="12" s="1"/>
  <c r="F99" i="12"/>
  <c r="G99" i="12" s="1"/>
  <c r="F96" i="12"/>
  <c r="R96" i="12" s="1"/>
  <c r="O18" i="12"/>
  <c r="E18" i="12"/>
  <c r="E17" i="12"/>
  <c r="O17" i="12"/>
  <c r="Q33" i="12"/>
  <c r="F33" i="12"/>
  <c r="Q34" i="12"/>
  <c r="F34" i="12"/>
  <c r="Q30" i="12"/>
  <c r="F30" i="12"/>
  <c r="Q32" i="12"/>
  <c r="F32" i="12"/>
  <c r="Q28" i="12"/>
  <c r="F28" i="12"/>
  <c r="Q31" i="12"/>
  <c r="F31" i="12"/>
  <c r="Q29" i="12"/>
  <c r="F29" i="12"/>
  <c r="Q27" i="12"/>
  <c r="F27" i="12"/>
  <c r="Q125" i="12"/>
  <c r="F125" i="12"/>
  <c r="Q124" i="12"/>
  <c r="F124" i="12"/>
  <c r="Q92" i="12"/>
  <c r="F92" i="12"/>
  <c r="Q90" i="12"/>
  <c r="F90" i="12"/>
  <c r="Q93" i="12"/>
  <c r="F93" i="12"/>
  <c r="Q91" i="12"/>
  <c r="F91" i="12"/>
  <c r="Q89" i="12"/>
  <c r="F89" i="12"/>
  <c r="Q87" i="12"/>
  <c r="F87" i="12"/>
  <c r="Q84" i="12"/>
  <c r="F84" i="12"/>
  <c r="Q81" i="12"/>
  <c r="F81" i="12"/>
  <c r="Q67" i="12"/>
  <c r="F67" i="12"/>
  <c r="Q57" i="12"/>
  <c r="F57" i="12"/>
  <c r="Q54" i="12"/>
  <c r="F54" i="12"/>
  <c r="Q50" i="12"/>
  <c r="F50" i="12"/>
  <c r="Q47" i="12"/>
  <c r="F47" i="12"/>
  <c r="Q41" i="12"/>
  <c r="F41" i="12"/>
  <c r="Q38" i="12"/>
  <c r="F38" i="12"/>
  <c r="Q83" i="12"/>
  <c r="F83" i="12"/>
  <c r="Q80" i="12"/>
  <c r="F80" i="12"/>
  <c r="Q68" i="12"/>
  <c r="F68" i="12"/>
  <c r="Q70" i="12"/>
  <c r="F70" i="12"/>
  <c r="Q56" i="12"/>
  <c r="F56" i="12"/>
  <c r="Q53" i="12"/>
  <c r="F53" i="12"/>
  <c r="F76" i="12"/>
  <c r="Q76" i="12"/>
  <c r="Q63" i="12"/>
  <c r="F63" i="12"/>
  <c r="Q69" i="12"/>
  <c r="F69" i="12"/>
  <c r="Q62" i="12"/>
  <c r="F62" i="12"/>
  <c r="Q45" i="12"/>
  <c r="F45" i="12"/>
  <c r="Q42" i="12"/>
  <c r="F42" i="12"/>
  <c r="Q39" i="12"/>
  <c r="F39" i="12"/>
  <c r="Q86" i="12"/>
  <c r="F86" i="12"/>
  <c r="Q82" i="12"/>
  <c r="F82" i="12"/>
  <c r="Q79" i="12"/>
  <c r="F79" i="12"/>
  <c r="Q71" i="12"/>
  <c r="F71" i="12"/>
  <c r="Q74" i="12"/>
  <c r="F74" i="12"/>
  <c r="Q59" i="12"/>
  <c r="F59" i="12"/>
  <c r="Q55" i="12"/>
  <c r="F55" i="12"/>
  <c r="Q52" i="12"/>
  <c r="F52" i="12"/>
  <c r="Q49" i="12"/>
  <c r="F49" i="12"/>
  <c r="Q46" i="12"/>
  <c r="F46" i="12"/>
  <c r="Q43" i="12"/>
  <c r="F43" i="12"/>
  <c r="Q88" i="12"/>
  <c r="F88" i="12"/>
  <c r="Q85" i="12"/>
  <c r="F85" i="12"/>
  <c r="Q75" i="12"/>
  <c r="F75" i="12"/>
  <c r="Q61" i="12"/>
  <c r="F61" i="12"/>
  <c r="Q64" i="12"/>
  <c r="F64" i="12"/>
  <c r="Q60" i="12"/>
  <c r="F60" i="12"/>
  <c r="Q58" i="12"/>
  <c r="F58" i="12"/>
  <c r="Q51" i="12"/>
  <c r="F51" i="12"/>
  <c r="Q48" i="12"/>
  <c r="F48" i="12"/>
  <c r="Q73" i="12"/>
  <c r="F73" i="12"/>
  <c r="Q66" i="12"/>
  <c r="F66" i="12"/>
  <c r="Q72" i="12"/>
  <c r="F72" i="12"/>
  <c r="Q65" i="12"/>
  <c r="F65" i="12"/>
  <c r="Q44" i="12"/>
  <c r="F44" i="12"/>
  <c r="Q40" i="12"/>
  <c r="F40" i="12"/>
  <c r="Q37" i="12"/>
  <c r="F37" i="12"/>
  <c r="O15" i="12"/>
  <c r="E15" i="12"/>
  <c r="O16" i="12"/>
  <c r="G95" i="12" l="1"/>
  <c r="H95" i="12" s="1"/>
  <c r="K95" i="12" s="1"/>
  <c r="R99" i="12"/>
  <c r="R123" i="12"/>
  <c r="G94" i="12"/>
  <c r="H94" i="12" s="1"/>
  <c r="K94" i="12" s="1"/>
  <c r="G96" i="12"/>
  <c r="T96" i="12" s="1"/>
  <c r="U96" i="12" s="1"/>
  <c r="W96" i="12" s="1"/>
  <c r="R97" i="12"/>
  <c r="R78" i="12"/>
  <c r="R77" i="12"/>
  <c r="G122" i="12"/>
  <c r="T122" i="12" s="1"/>
  <c r="U122" i="12" s="1"/>
  <c r="W122" i="12" s="1"/>
  <c r="R121" i="12"/>
  <c r="R100" i="12"/>
  <c r="R98" i="12"/>
  <c r="Q18" i="12"/>
  <c r="G18" i="12"/>
  <c r="G17" i="12"/>
  <c r="Q17" i="12"/>
  <c r="G31" i="12"/>
  <c r="R31" i="12"/>
  <c r="G32" i="12"/>
  <c r="R32" i="12"/>
  <c r="G34" i="12"/>
  <c r="R34" i="12"/>
  <c r="R29" i="12"/>
  <c r="G29" i="12"/>
  <c r="R28" i="12"/>
  <c r="G28" i="12"/>
  <c r="R30" i="12"/>
  <c r="G30" i="12"/>
  <c r="R33" i="12"/>
  <c r="G33" i="12"/>
  <c r="R27" i="12"/>
  <c r="G27" i="12"/>
  <c r="T97" i="12"/>
  <c r="U97" i="12" s="1"/>
  <c r="W97" i="12" s="1"/>
  <c r="H97" i="12"/>
  <c r="K97" i="12" s="1"/>
  <c r="R91" i="12"/>
  <c r="G91" i="12"/>
  <c r="R93" i="12"/>
  <c r="G93" i="12"/>
  <c r="R92" i="12"/>
  <c r="G92" i="12"/>
  <c r="T98" i="12"/>
  <c r="U98" i="12" s="1"/>
  <c r="W98" i="12" s="1"/>
  <c r="H98" i="12"/>
  <c r="K98" i="12" s="1"/>
  <c r="R125" i="12"/>
  <c r="G125" i="12"/>
  <c r="T123" i="12"/>
  <c r="U123" i="12" s="1"/>
  <c r="W123" i="12" s="1"/>
  <c r="H123" i="12"/>
  <c r="K123" i="12" s="1"/>
  <c r="R90" i="12"/>
  <c r="G90" i="12"/>
  <c r="R124" i="12"/>
  <c r="G124" i="12"/>
  <c r="T99" i="12"/>
  <c r="U99" i="12" s="1"/>
  <c r="W99" i="12" s="1"/>
  <c r="H99" i="12"/>
  <c r="K99" i="12" s="1"/>
  <c r="T121" i="12"/>
  <c r="U121" i="12" s="1"/>
  <c r="W121" i="12" s="1"/>
  <c r="H121" i="12"/>
  <c r="K121" i="12" s="1"/>
  <c r="T100" i="12"/>
  <c r="U100" i="12" s="1"/>
  <c r="W100" i="12" s="1"/>
  <c r="H100" i="12"/>
  <c r="K100" i="12" s="1"/>
  <c r="G89" i="12"/>
  <c r="R89" i="12"/>
  <c r="R37" i="12"/>
  <c r="G37" i="12"/>
  <c r="R44" i="12"/>
  <c r="G44" i="12"/>
  <c r="R72" i="12"/>
  <c r="G72" i="12"/>
  <c r="R73" i="12"/>
  <c r="G73" i="12"/>
  <c r="R51" i="12"/>
  <c r="G51" i="12"/>
  <c r="R58" i="12"/>
  <c r="G58" i="12"/>
  <c r="R64" i="12"/>
  <c r="G64" i="12"/>
  <c r="R75" i="12"/>
  <c r="G75" i="12"/>
  <c r="R85" i="12"/>
  <c r="G85" i="12"/>
  <c r="R46" i="12"/>
  <c r="G46" i="12"/>
  <c r="R52" i="12"/>
  <c r="G52" i="12"/>
  <c r="R59" i="12"/>
  <c r="G59" i="12"/>
  <c r="R71" i="12"/>
  <c r="G71" i="12"/>
  <c r="R82" i="12"/>
  <c r="G82" i="12"/>
  <c r="T78" i="12"/>
  <c r="U78" i="12" s="1"/>
  <c r="W78" i="12" s="1"/>
  <c r="H78" i="12"/>
  <c r="K78" i="12" s="1"/>
  <c r="R42" i="12"/>
  <c r="G42" i="12"/>
  <c r="R62" i="12"/>
  <c r="G62" i="12"/>
  <c r="G56" i="12"/>
  <c r="R56" i="12"/>
  <c r="R70" i="12"/>
  <c r="G70" i="12"/>
  <c r="R80" i="12"/>
  <c r="G80" i="12"/>
  <c r="R41" i="12"/>
  <c r="G41" i="12"/>
  <c r="G50" i="12"/>
  <c r="R50" i="12"/>
  <c r="G57" i="12"/>
  <c r="R57" i="12"/>
  <c r="R84" i="12"/>
  <c r="G84" i="12"/>
  <c r="R40" i="12"/>
  <c r="G40" i="12"/>
  <c r="R65" i="12"/>
  <c r="G65" i="12"/>
  <c r="R66" i="12"/>
  <c r="G66" i="12"/>
  <c r="R48" i="12"/>
  <c r="G48" i="12"/>
  <c r="R60" i="12"/>
  <c r="G60" i="12"/>
  <c r="R61" i="12"/>
  <c r="G61" i="12"/>
  <c r="R88" i="12"/>
  <c r="G88" i="12"/>
  <c r="T77" i="12"/>
  <c r="U77" i="12" s="1"/>
  <c r="W77" i="12" s="1"/>
  <c r="H77" i="12"/>
  <c r="K77" i="12" s="1"/>
  <c r="R43" i="12"/>
  <c r="G43" i="12"/>
  <c r="R49" i="12"/>
  <c r="G49" i="12"/>
  <c r="R55" i="12"/>
  <c r="G55" i="12"/>
  <c r="R74" i="12"/>
  <c r="G74" i="12"/>
  <c r="R79" i="12"/>
  <c r="G79" i="12"/>
  <c r="R86" i="12"/>
  <c r="G86" i="12"/>
  <c r="R39" i="12"/>
  <c r="G39" i="12"/>
  <c r="R45" i="12"/>
  <c r="G45" i="12"/>
  <c r="R69" i="12"/>
  <c r="G69" i="12"/>
  <c r="R63" i="12"/>
  <c r="G63" i="12"/>
  <c r="G53" i="12"/>
  <c r="R53" i="12"/>
  <c r="R68" i="12"/>
  <c r="G68" i="12"/>
  <c r="R83" i="12"/>
  <c r="G83" i="12"/>
  <c r="R38" i="12"/>
  <c r="G38" i="12"/>
  <c r="G47" i="12"/>
  <c r="R47" i="12"/>
  <c r="G54" i="12"/>
  <c r="R54" i="12"/>
  <c r="R67" i="12"/>
  <c r="G67" i="12"/>
  <c r="R81" i="12"/>
  <c r="G81" i="12"/>
  <c r="R87" i="12"/>
  <c r="G87" i="12"/>
  <c r="G76" i="12"/>
  <c r="R76" i="12"/>
  <c r="Q15" i="12"/>
  <c r="G15" i="12"/>
  <c r="Q16" i="12"/>
  <c r="T94" i="12" l="1"/>
  <c r="U94" i="12" s="1"/>
  <c r="W94" i="12" s="1"/>
  <c r="T95" i="12"/>
  <c r="U95" i="12" s="1"/>
  <c r="W95" i="12" s="1"/>
  <c r="H96" i="12"/>
  <c r="K96" i="12" s="1"/>
  <c r="H122" i="12"/>
  <c r="K122" i="12" s="1"/>
  <c r="U18" i="12"/>
  <c r="H18" i="12"/>
  <c r="U17" i="12"/>
  <c r="H17" i="12"/>
  <c r="T33" i="12"/>
  <c r="U33" i="12" s="1"/>
  <c r="W33" i="12" s="1"/>
  <c r="H33" i="12"/>
  <c r="K33" i="12" s="1"/>
  <c r="T30" i="12"/>
  <c r="U30" i="12" s="1"/>
  <c r="W30" i="12" s="1"/>
  <c r="H30" i="12"/>
  <c r="K30" i="12" s="1"/>
  <c r="T28" i="12"/>
  <c r="U28" i="12" s="1"/>
  <c r="W28" i="12" s="1"/>
  <c r="H28" i="12"/>
  <c r="K28" i="12" s="1"/>
  <c r="T29" i="12"/>
  <c r="U29" i="12" s="1"/>
  <c r="W29" i="12" s="1"/>
  <c r="H29" i="12"/>
  <c r="K29" i="12" s="1"/>
  <c r="H32" i="12"/>
  <c r="K32" i="12" s="1"/>
  <c r="T32" i="12"/>
  <c r="U32" i="12" s="1"/>
  <c r="W32" i="12" s="1"/>
  <c r="H31" i="12"/>
  <c r="K31" i="12" s="1"/>
  <c r="T31" i="12"/>
  <c r="U31" i="12" s="1"/>
  <c r="W31" i="12" s="1"/>
  <c r="H34" i="12"/>
  <c r="K34" i="12" s="1"/>
  <c r="T34" i="12"/>
  <c r="U34" i="12" s="1"/>
  <c r="W34" i="12" s="1"/>
  <c r="T27" i="12"/>
  <c r="U27" i="12" s="1"/>
  <c r="W27" i="12" s="1"/>
  <c r="H27" i="12"/>
  <c r="K27" i="12" s="1"/>
  <c r="T124" i="12"/>
  <c r="U124" i="12" s="1"/>
  <c r="W124" i="12" s="1"/>
  <c r="H124" i="12"/>
  <c r="K124" i="12" s="1"/>
  <c r="T92" i="12"/>
  <c r="U92" i="12" s="1"/>
  <c r="W92" i="12" s="1"/>
  <c r="H92" i="12"/>
  <c r="K92" i="12" s="1"/>
  <c r="T93" i="12"/>
  <c r="U93" i="12" s="1"/>
  <c r="W93" i="12" s="1"/>
  <c r="H93" i="12"/>
  <c r="K93" i="12" s="1"/>
  <c r="T90" i="12"/>
  <c r="U90" i="12" s="1"/>
  <c r="W90" i="12" s="1"/>
  <c r="H90" i="12"/>
  <c r="K90" i="12" s="1"/>
  <c r="T125" i="12"/>
  <c r="U125" i="12" s="1"/>
  <c r="W125" i="12" s="1"/>
  <c r="H125" i="12"/>
  <c r="K125" i="12" s="1"/>
  <c r="T91" i="12"/>
  <c r="U91" i="12" s="1"/>
  <c r="W91" i="12" s="1"/>
  <c r="H91" i="12"/>
  <c r="K91" i="12" s="1"/>
  <c r="T89" i="12"/>
  <c r="U89" i="12" s="1"/>
  <c r="W89" i="12" s="1"/>
  <c r="H89" i="12"/>
  <c r="K89" i="12" s="1"/>
  <c r="T83" i="12"/>
  <c r="U83" i="12" s="1"/>
  <c r="W83" i="12" s="1"/>
  <c r="H83" i="12"/>
  <c r="K83" i="12" s="1"/>
  <c r="H74" i="12"/>
  <c r="K74" i="12" s="1"/>
  <c r="T74" i="12"/>
  <c r="U74" i="12" s="1"/>
  <c r="W74" i="12" s="1"/>
  <c r="T76" i="12"/>
  <c r="U76" i="12" s="1"/>
  <c r="W76" i="12" s="1"/>
  <c r="H76" i="12"/>
  <c r="K76" i="12" s="1"/>
  <c r="T81" i="12"/>
  <c r="U81" i="12" s="1"/>
  <c r="W81" i="12" s="1"/>
  <c r="H81" i="12"/>
  <c r="K81" i="12" s="1"/>
  <c r="T68" i="12"/>
  <c r="U68" i="12" s="1"/>
  <c r="W68" i="12" s="1"/>
  <c r="H68" i="12"/>
  <c r="K68" i="12" s="1"/>
  <c r="H63" i="12"/>
  <c r="K63" i="12" s="1"/>
  <c r="T63" i="12"/>
  <c r="U63" i="12" s="1"/>
  <c r="W63" i="12" s="1"/>
  <c r="T45" i="12"/>
  <c r="U45" i="12" s="1"/>
  <c r="W45" i="12" s="1"/>
  <c r="H45" i="12"/>
  <c r="K45" i="12" s="1"/>
  <c r="T79" i="12"/>
  <c r="U79" i="12" s="1"/>
  <c r="W79" i="12" s="1"/>
  <c r="H79" i="12"/>
  <c r="K79" i="12" s="1"/>
  <c r="T55" i="12"/>
  <c r="U55" i="12" s="1"/>
  <c r="W55" i="12" s="1"/>
  <c r="H55" i="12"/>
  <c r="K55" i="12" s="1"/>
  <c r="T43" i="12"/>
  <c r="U43" i="12" s="1"/>
  <c r="W43" i="12" s="1"/>
  <c r="H43" i="12"/>
  <c r="K43" i="12" s="1"/>
  <c r="T88" i="12"/>
  <c r="U88" i="12" s="1"/>
  <c r="W88" i="12" s="1"/>
  <c r="H88" i="12"/>
  <c r="K88" i="12" s="1"/>
  <c r="T61" i="12"/>
  <c r="U61" i="12" s="1"/>
  <c r="W61" i="12" s="1"/>
  <c r="H61" i="12"/>
  <c r="K61" i="12" s="1"/>
  <c r="H66" i="12"/>
  <c r="K66" i="12" s="1"/>
  <c r="T66" i="12"/>
  <c r="U66" i="12" s="1"/>
  <c r="W66" i="12" s="1"/>
  <c r="T40" i="12"/>
  <c r="U40" i="12" s="1"/>
  <c r="W40" i="12" s="1"/>
  <c r="H40" i="12"/>
  <c r="K40" i="12" s="1"/>
  <c r="T84" i="12"/>
  <c r="U84" i="12" s="1"/>
  <c r="W84" i="12" s="1"/>
  <c r="H84" i="12"/>
  <c r="K84" i="12" s="1"/>
  <c r="T80" i="12"/>
  <c r="U80" i="12" s="1"/>
  <c r="W80" i="12" s="1"/>
  <c r="H80" i="12"/>
  <c r="K80" i="12" s="1"/>
  <c r="T62" i="12"/>
  <c r="U62" i="12" s="1"/>
  <c r="W62" i="12" s="1"/>
  <c r="H62" i="12"/>
  <c r="K62" i="12" s="1"/>
  <c r="T82" i="12"/>
  <c r="U82" i="12" s="1"/>
  <c r="W82" i="12" s="1"/>
  <c r="H82" i="12"/>
  <c r="K82" i="12" s="1"/>
  <c r="T59" i="12"/>
  <c r="U59" i="12" s="1"/>
  <c r="W59" i="12" s="1"/>
  <c r="H59" i="12"/>
  <c r="K59" i="12" s="1"/>
  <c r="H46" i="12"/>
  <c r="K46" i="12" s="1"/>
  <c r="T46" i="12"/>
  <c r="U46" i="12" s="1"/>
  <c r="W46" i="12" s="1"/>
  <c r="T75" i="12"/>
  <c r="U75" i="12" s="1"/>
  <c r="W75" i="12" s="1"/>
  <c r="H75" i="12"/>
  <c r="K75" i="12" s="1"/>
  <c r="T58" i="12"/>
  <c r="U58" i="12" s="1"/>
  <c r="W58" i="12" s="1"/>
  <c r="H58" i="12"/>
  <c r="K58" i="12" s="1"/>
  <c r="H73" i="12"/>
  <c r="K73" i="12" s="1"/>
  <c r="T73" i="12"/>
  <c r="U73" i="12" s="1"/>
  <c r="W73" i="12" s="1"/>
  <c r="T44" i="12"/>
  <c r="U44" i="12" s="1"/>
  <c r="W44" i="12" s="1"/>
  <c r="H44" i="12"/>
  <c r="K44" i="12" s="1"/>
  <c r="T39" i="12"/>
  <c r="U39" i="12" s="1"/>
  <c r="W39" i="12" s="1"/>
  <c r="H39" i="12"/>
  <c r="K39" i="12" s="1"/>
  <c r="T49" i="12"/>
  <c r="U49" i="12" s="1"/>
  <c r="W49" i="12" s="1"/>
  <c r="H49" i="12"/>
  <c r="K49" i="12" s="1"/>
  <c r="T48" i="12"/>
  <c r="U48" i="12" s="1"/>
  <c r="W48" i="12" s="1"/>
  <c r="H48" i="12"/>
  <c r="K48" i="12" s="1"/>
  <c r="T41" i="12"/>
  <c r="U41" i="12" s="1"/>
  <c r="W41" i="12" s="1"/>
  <c r="H41" i="12"/>
  <c r="K41" i="12" s="1"/>
  <c r="T54" i="12"/>
  <c r="U54" i="12" s="1"/>
  <c r="W54" i="12" s="1"/>
  <c r="H54" i="12"/>
  <c r="K54" i="12" s="1"/>
  <c r="T57" i="12"/>
  <c r="U57" i="12" s="1"/>
  <c r="W57" i="12" s="1"/>
  <c r="H57" i="12"/>
  <c r="K57" i="12" s="1"/>
  <c r="T56" i="12"/>
  <c r="U56" i="12" s="1"/>
  <c r="W56" i="12" s="1"/>
  <c r="H56" i="12"/>
  <c r="K56" i="12" s="1"/>
  <c r="T87" i="12"/>
  <c r="U87" i="12" s="1"/>
  <c r="W87" i="12" s="1"/>
  <c r="H87" i="12"/>
  <c r="K87" i="12" s="1"/>
  <c r="T38" i="12"/>
  <c r="U38" i="12" s="1"/>
  <c r="W38" i="12" s="1"/>
  <c r="H38" i="12"/>
  <c r="K38" i="12" s="1"/>
  <c r="T86" i="12"/>
  <c r="U86" i="12" s="1"/>
  <c r="W86" i="12" s="1"/>
  <c r="H86" i="12"/>
  <c r="K86" i="12" s="1"/>
  <c r="T60" i="12"/>
  <c r="U60" i="12" s="1"/>
  <c r="W60" i="12" s="1"/>
  <c r="H60" i="12"/>
  <c r="K60" i="12" s="1"/>
  <c r="H70" i="12"/>
  <c r="K70" i="12" s="1"/>
  <c r="T70" i="12"/>
  <c r="U70" i="12" s="1"/>
  <c r="W70" i="12" s="1"/>
  <c r="T42" i="12"/>
  <c r="U42" i="12" s="1"/>
  <c r="W42" i="12" s="1"/>
  <c r="H42" i="12"/>
  <c r="K42" i="12" s="1"/>
  <c r="T71" i="12"/>
  <c r="U71" i="12" s="1"/>
  <c r="W71" i="12" s="1"/>
  <c r="H71" i="12"/>
  <c r="K71" i="12" s="1"/>
  <c r="T52" i="12"/>
  <c r="U52" i="12" s="1"/>
  <c r="W52" i="12" s="1"/>
  <c r="H52" i="12"/>
  <c r="K52" i="12" s="1"/>
  <c r="T85" i="12"/>
  <c r="U85" i="12" s="1"/>
  <c r="W85" i="12" s="1"/>
  <c r="H85" i="12"/>
  <c r="K85" i="12" s="1"/>
  <c r="H64" i="12"/>
  <c r="K64" i="12" s="1"/>
  <c r="T64" i="12"/>
  <c r="U64" i="12" s="1"/>
  <c r="W64" i="12" s="1"/>
  <c r="T51" i="12"/>
  <c r="U51" i="12" s="1"/>
  <c r="W51" i="12" s="1"/>
  <c r="H51" i="12"/>
  <c r="K51" i="12" s="1"/>
  <c r="T72" i="12"/>
  <c r="U72" i="12" s="1"/>
  <c r="W72" i="12" s="1"/>
  <c r="H72" i="12"/>
  <c r="K72" i="12" s="1"/>
  <c r="T37" i="12"/>
  <c r="U37" i="12" s="1"/>
  <c r="W37" i="12" s="1"/>
  <c r="H37" i="12"/>
  <c r="K37" i="12" s="1"/>
  <c r="H67" i="12"/>
  <c r="K67" i="12" s="1"/>
  <c r="T67" i="12"/>
  <c r="U67" i="12" s="1"/>
  <c r="W67" i="12" s="1"/>
  <c r="T69" i="12"/>
  <c r="U69" i="12" s="1"/>
  <c r="W69" i="12" s="1"/>
  <c r="H69" i="12"/>
  <c r="K69" i="12" s="1"/>
  <c r="T65" i="12"/>
  <c r="U65" i="12" s="1"/>
  <c r="W65" i="12" s="1"/>
  <c r="H65" i="12"/>
  <c r="K65" i="12" s="1"/>
  <c r="T47" i="12"/>
  <c r="U47" i="12" s="1"/>
  <c r="W47" i="12" s="1"/>
  <c r="H47" i="12"/>
  <c r="K47" i="12" s="1"/>
  <c r="T53" i="12"/>
  <c r="U53" i="12" s="1"/>
  <c r="W53" i="12" s="1"/>
  <c r="H53" i="12"/>
  <c r="K53" i="12" s="1"/>
  <c r="T50" i="12"/>
  <c r="U50" i="12" s="1"/>
  <c r="W50" i="12" s="1"/>
  <c r="H50" i="12"/>
  <c r="K50" i="12" s="1"/>
  <c r="U15" i="12"/>
  <c r="H15" i="12"/>
  <c r="U16" i="12"/>
  <c r="W18" i="12" l="1"/>
  <c r="K18" i="12"/>
  <c r="K17" i="12"/>
  <c r="W17" i="12"/>
  <c r="W15" i="12"/>
  <c r="K15" i="12"/>
  <c r="W16" i="12"/>
  <c r="K16" i="12"/>
  <c r="F16" i="8" l="1"/>
  <c r="F22" i="8" s="1"/>
  <c r="F17" i="8"/>
  <c r="F23" i="8" s="1"/>
  <c r="F15" i="8"/>
  <c r="F21" i="8" s="1"/>
  <c r="B17" i="8"/>
  <c r="B23" i="8" s="1"/>
  <c r="I17" i="8"/>
  <c r="I16" i="8"/>
  <c r="E16" i="8" s="1"/>
  <c r="C15" i="8"/>
  <c r="C21" i="8" s="1"/>
  <c r="C16" i="8"/>
  <c r="C22" i="8" s="1"/>
  <c r="C17" i="8"/>
  <c r="C23" i="8" s="1"/>
  <c r="D27" i="8"/>
  <c r="D17" i="8"/>
  <c r="D23" i="8" s="1"/>
  <c r="D16" i="8"/>
  <c r="D22" i="8" s="1"/>
  <c r="B16" i="8"/>
  <c r="B22" i="8" s="1"/>
  <c r="D15" i="8"/>
  <c r="R114" i="12"/>
  <c r="I114" i="12"/>
  <c r="U109" i="12"/>
  <c r="I109" i="12"/>
  <c r="R119" i="12"/>
  <c r="I119" i="12"/>
  <c r="U104" i="12"/>
  <c r="T104" i="12"/>
  <c r="R112" i="12"/>
  <c r="U107" i="12"/>
  <c r="I107" i="12"/>
  <c r="R117" i="12"/>
  <c r="I102" i="12"/>
  <c r="R111" i="12"/>
  <c r="U106" i="12"/>
  <c r="U116" i="12"/>
  <c r="R116" i="12"/>
  <c r="U101" i="12"/>
  <c r="I36" i="12"/>
  <c r="R113" i="12"/>
  <c r="U108" i="12"/>
  <c r="T108" i="12"/>
  <c r="R118" i="12"/>
  <c r="U103" i="12"/>
  <c r="I103" i="12"/>
  <c r="U110" i="12"/>
  <c r="U105" i="12"/>
  <c r="R115" i="12"/>
  <c r="R120" i="12"/>
  <c r="I115" i="12"/>
  <c r="I105" i="12"/>
  <c r="E22" i="8" l="1"/>
  <c r="E17" i="8"/>
  <c r="E23" i="8" s="1"/>
  <c r="L36" i="12"/>
  <c r="D21" i="8"/>
  <c r="W104" i="12"/>
  <c r="K104" i="12"/>
  <c r="T109" i="12"/>
  <c r="I104" i="12"/>
  <c r="O119" i="12"/>
  <c r="O114" i="12"/>
  <c r="T102" i="12"/>
  <c r="I117" i="12"/>
  <c r="T107" i="12"/>
  <c r="I112" i="12"/>
  <c r="O117" i="12"/>
  <c r="O112" i="12"/>
  <c r="N36" i="12"/>
  <c r="I111" i="12"/>
  <c r="O111" i="12"/>
  <c r="I116" i="12"/>
  <c r="O116" i="12"/>
  <c r="I106" i="12"/>
  <c r="I101" i="12"/>
  <c r="T106" i="12"/>
  <c r="T101" i="12"/>
  <c r="W108" i="12"/>
  <c r="K108" i="12"/>
  <c r="O118" i="12"/>
  <c r="O113" i="12"/>
  <c r="I118" i="12"/>
  <c r="I113" i="12"/>
  <c r="I108" i="12"/>
  <c r="O110" i="12"/>
  <c r="O120" i="12"/>
  <c r="I120" i="12"/>
  <c r="I110" i="12"/>
  <c r="Q110" i="12"/>
  <c r="K103" i="12" l="1"/>
  <c r="T103" i="12"/>
  <c r="O36" i="12"/>
  <c r="W110" i="12"/>
  <c r="T110" i="12"/>
  <c r="W105" i="12"/>
  <c r="T105" i="12"/>
  <c r="Q36" i="12"/>
  <c r="O109" i="12"/>
  <c r="Q109" i="12"/>
  <c r="O104" i="12"/>
  <c r="Q104" i="12"/>
  <c r="W109" i="12"/>
  <c r="K109" i="12"/>
  <c r="W107" i="12"/>
  <c r="K107" i="12"/>
  <c r="O107" i="12"/>
  <c r="Q107" i="12"/>
  <c r="O102" i="12"/>
  <c r="Q102" i="12"/>
  <c r="K102" i="12"/>
  <c r="W103" i="12"/>
  <c r="W101" i="12"/>
  <c r="K101" i="12"/>
  <c r="O101" i="12"/>
  <c r="Q101" i="12"/>
  <c r="O106" i="12"/>
  <c r="Q106" i="12"/>
  <c r="T36" i="12"/>
  <c r="U36" i="12" s="1"/>
  <c r="W36" i="12" s="1"/>
  <c r="W106" i="12"/>
  <c r="K106" i="12"/>
  <c r="Q108" i="12"/>
  <c r="O108" i="12"/>
  <c r="Q103" i="12"/>
  <c r="O103" i="12"/>
  <c r="O115" i="12"/>
  <c r="O105" i="12"/>
  <c r="R110" i="12"/>
  <c r="K110" i="12"/>
  <c r="Q105" i="12"/>
  <c r="R36" i="12" l="1"/>
  <c r="R104" i="12"/>
  <c r="R109" i="12"/>
  <c r="R107" i="12"/>
  <c r="R102" i="12"/>
  <c r="K36" i="12"/>
  <c r="R101" i="12"/>
  <c r="R106" i="12"/>
  <c r="R108" i="12"/>
  <c r="R103" i="12"/>
  <c r="R105" i="12"/>
  <c r="K105" i="12"/>
</calcChain>
</file>

<file path=xl/sharedStrings.xml><?xml version="1.0" encoding="utf-8"?>
<sst xmlns="http://schemas.openxmlformats.org/spreadsheetml/2006/main" count="3448" uniqueCount="140">
  <si>
    <t>Event Name</t>
  </si>
  <si>
    <t>Date</t>
  </si>
  <si>
    <t>Location</t>
  </si>
  <si>
    <t>Notes</t>
  </si>
  <si>
    <t>What education does your team need…?</t>
  </si>
  <si>
    <t>Team</t>
  </si>
  <si>
    <t>N/A</t>
  </si>
  <si>
    <t>Netsmart Train the Trainer Education</t>
  </si>
  <si>
    <t>Max Students</t>
  </si>
  <si>
    <t>Netsmart Super User Education</t>
  </si>
  <si>
    <t>Netsmart Home Health Aide Education</t>
  </si>
  <si>
    <t>Presque Isle</t>
  </si>
  <si>
    <t>Houlton</t>
  </si>
  <si>
    <t>Bangor</t>
  </si>
  <si>
    <t>South Portland</t>
  </si>
  <si>
    <t>Ellsworth</t>
  </si>
  <si>
    <t>Waterville</t>
  </si>
  <si>
    <t>Waterville &amp; Pittsfield</t>
  </si>
  <si>
    <t>Staff members who perform Routine Visits, but do not set-up Visit Frequency or Care Plans:</t>
  </si>
  <si>
    <t>Education</t>
  </si>
  <si>
    <t>Education Details</t>
  </si>
  <si>
    <t xml:space="preserve">Team Members not fluent in the operation of an iPad should watch this educational video prior to class. iPad basics will not be covered in class. In order to complete the class in the allotted timeframe, it's important that participants come prepared. </t>
  </si>
  <si>
    <t>Staff members who perform Routine Visits and set-up Visit Frequency and/or Care Plans:</t>
  </si>
  <si>
    <t>See above for information on the iPad video.
Employees should be scheduled for classes in the correct order. Routine Visit is prerequisite to Visit Frequency &amp; Care Plans. No exceptions will be made.</t>
  </si>
  <si>
    <t>Home Health Aides, CNAs</t>
  </si>
  <si>
    <t>Education Calendar - All Locations</t>
  </si>
  <si>
    <t>Pittsfield</t>
  </si>
  <si>
    <t>First Class</t>
  </si>
  <si>
    <t>Last Class</t>
  </si>
  <si>
    <t>Last Day of Newly Live Users</t>
  </si>
  <si>
    <t>First Day of Newly Live Users</t>
  </si>
  <si>
    <t>Nakai</t>
  </si>
  <si>
    <t>Katelyn</t>
  </si>
  <si>
    <t>End Date/Time</t>
  </si>
  <si>
    <t># Classes Offered</t>
  </si>
  <si>
    <t># Students</t>
  </si>
  <si>
    <t># Seats to Fill per Class</t>
  </si>
  <si>
    <t>PI &amp; Houlton</t>
  </si>
  <si>
    <t>Netsmart Routine Visit Education for LPN and PTA</t>
  </si>
  <si>
    <t>Class Start Date/Time</t>
  </si>
  <si>
    <t>Lunch Start Date/Time</t>
  </si>
  <si>
    <t>iPad Optimization Start Date/Time</t>
  </si>
  <si>
    <t>VF &amp; CP Start Date/Time</t>
  </si>
  <si>
    <t>Netsmart Routine Visit with Frequency and Care Plans</t>
  </si>
  <si>
    <t>-</t>
  </si>
  <si>
    <t>iPad Deployment Start Date/Time</t>
  </si>
  <si>
    <t>Student</t>
  </si>
  <si>
    <t xml:space="preserve"> - </t>
  </si>
  <si>
    <t xml:space="preserve"> -  </t>
  </si>
  <si>
    <t>Deployment Start Time</t>
  </si>
  <si>
    <t>Deployment End Time</t>
  </si>
  <si>
    <t>TSS Tech/Admin</t>
  </si>
  <si>
    <t>TSS Tech/Proctor</t>
  </si>
  <si>
    <t>iPad Opt. End Time</t>
  </si>
  <si>
    <t>iPad Opt. Start Time</t>
  </si>
  <si>
    <t xml:space="preserve"> -   </t>
  </si>
  <si>
    <t>CI Class #1</t>
  </si>
  <si>
    <t>Class 1 Start Time</t>
  </si>
  <si>
    <t xml:space="preserve"> -    </t>
  </si>
  <si>
    <t>Class 1 End Time</t>
  </si>
  <si>
    <t>CI Class #2</t>
  </si>
  <si>
    <t>Class 2 Start Time</t>
  </si>
  <si>
    <t xml:space="preserve"> -      </t>
  </si>
  <si>
    <t>Class 2 End Time</t>
  </si>
  <si>
    <t>Instructor(s)</t>
  </si>
  <si>
    <t>Facilitator(s)</t>
  </si>
  <si>
    <t>Proctor(s)</t>
  </si>
  <si>
    <t>Clinical Informatics</t>
  </si>
  <si>
    <t>HCH</t>
  </si>
  <si>
    <t>TSS/HCH</t>
  </si>
  <si>
    <t>iPad Deployment</t>
  </si>
  <si>
    <t>Teresa</t>
  </si>
  <si>
    <t>Katelyn, Teresa</t>
  </si>
  <si>
    <t>Source Location/Room</t>
  </si>
  <si>
    <t>Locations</t>
  </si>
  <si>
    <t>Duration (hrs)</t>
  </si>
  <si>
    <t>Pam, Jen</t>
  </si>
  <si>
    <t>Pam</t>
  </si>
  <si>
    <t>HCH - Bangor Smart Classroom</t>
  </si>
  <si>
    <t>HCH - Ellsworth Smart Classroom</t>
  </si>
  <si>
    <t>HCH - Presque Isle Smart Classroom</t>
  </si>
  <si>
    <t>HCH - Waterville Smart Classroom</t>
  </si>
  <si>
    <t>Home Office Training Room 3</t>
  </si>
  <si>
    <t>Mercy Smart Classroom 3</t>
  </si>
  <si>
    <t>Mercy Smart Classroom 1</t>
  </si>
  <si>
    <t xml:space="preserve">   </t>
  </si>
  <si>
    <t>Rowena</t>
  </si>
  <si>
    <t>Chris</t>
  </si>
  <si>
    <t>Amelia</t>
  </si>
  <si>
    <t>Eli, Amelia</t>
  </si>
  <si>
    <r>
      <t xml:space="preserve">ü </t>
    </r>
    <r>
      <rPr>
        <sz val="12"/>
        <rFont val="Calibri"/>
        <family val="2"/>
        <scheme val="minor"/>
      </rPr>
      <t xml:space="preserve">Elective Online Video: Use the iPad
</t>
    </r>
    <r>
      <rPr>
        <sz val="12"/>
        <rFont val="Wingdings"/>
        <charset val="2"/>
      </rPr>
      <t xml:space="preserve">ü </t>
    </r>
    <r>
      <rPr>
        <sz val="12"/>
        <rFont val="Calibri"/>
        <family val="2"/>
        <scheme val="minor"/>
      </rPr>
      <t>Required On-Site Class: Netsmart Routine Visit Education</t>
    </r>
  </si>
  <si>
    <r>
      <t xml:space="preserve">ü </t>
    </r>
    <r>
      <rPr>
        <sz val="12"/>
        <rFont val="Calibri"/>
        <family val="2"/>
        <scheme val="minor"/>
      </rPr>
      <t xml:space="preserve">Elective Online Video: Use the iPad
</t>
    </r>
    <r>
      <rPr>
        <sz val="12"/>
        <rFont val="Wingdings"/>
        <charset val="2"/>
      </rPr>
      <t xml:space="preserve">ü </t>
    </r>
    <r>
      <rPr>
        <sz val="12"/>
        <rFont val="Calibri"/>
        <family val="2"/>
        <scheme val="minor"/>
      </rPr>
      <t>Required On-Site Classes: 
                    1. Netsmart Routine Visit Education 
                    2. Netsmart Visit Frequency &amp; Care Plans Education</t>
    </r>
  </si>
  <si>
    <r>
      <t xml:space="preserve">ü </t>
    </r>
    <r>
      <rPr>
        <sz val="12"/>
        <rFont val="Calibri"/>
        <family val="2"/>
        <scheme val="minor"/>
      </rPr>
      <t xml:space="preserve">Elective Online Video: Use the iPad
</t>
    </r>
    <r>
      <rPr>
        <sz val="12"/>
        <rFont val="Wingdings"/>
        <charset val="2"/>
      </rPr>
      <t xml:space="preserve">ü </t>
    </r>
    <r>
      <rPr>
        <sz val="12"/>
        <rFont val="Calibri"/>
        <family val="2"/>
        <scheme val="minor"/>
      </rPr>
      <t>Required On-Site Class: Netsmart Home Health Aide Education</t>
    </r>
  </si>
  <si>
    <t>Manager/Delegate Huddle</t>
  </si>
  <si>
    <t>Kelli</t>
  </si>
  <si>
    <t>Color Key:</t>
  </si>
  <si>
    <r>
      <rPr>
        <b/>
        <sz val="28"/>
        <color theme="9" tint="0.59999389629810485"/>
        <rFont val="Wingdings"/>
        <charset val="2"/>
      </rPr>
      <t>n</t>
    </r>
    <r>
      <rPr>
        <b/>
        <sz val="28"/>
        <color theme="9" tint="0.59999389629810485"/>
        <rFont val="Calibri"/>
        <family val="2"/>
        <charset val="2"/>
      </rPr>
      <t xml:space="preserve"> </t>
    </r>
    <r>
      <rPr>
        <b/>
        <sz val="16"/>
        <rFont val="Calibri"/>
        <family val="2"/>
        <charset val="2"/>
      </rPr>
      <t>= Virtual Manager/Delegate Huddle</t>
    </r>
  </si>
  <si>
    <r>
      <rPr>
        <b/>
        <sz val="28"/>
        <color theme="7" tint="0.59999389629810485"/>
        <rFont val="Wingdings"/>
        <charset val="2"/>
      </rPr>
      <t>n</t>
    </r>
    <r>
      <rPr>
        <b/>
        <sz val="28"/>
        <color theme="7" tint="0.59999389629810485"/>
        <rFont val="Calibri"/>
        <family val="2"/>
        <charset val="2"/>
      </rPr>
      <t xml:space="preserve"> </t>
    </r>
    <r>
      <rPr>
        <b/>
        <sz val="16"/>
        <rFont val="Calibri"/>
        <family val="2"/>
        <charset val="2"/>
      </rPr>
      <t>= Weekend Option</t>
    </r>
  </si>
  <si>
    <r>
      <rPr>
        <b/>
        <sz val="28"/>
        <color theme="6" tint="0.39997558519241921"/>
        <rFont val="Wingdings"/>
        <charset val="2"/>
      </rPr>
      <t>n</t>
    </r>
    <r>
      <rPr>
        <b/>
        <sz val="28"/>
        <color theme="6" tint="0.39997558519241921"/>
        <rFont val="Calibri"/>
        <family val="2"/>
        <charset val="2"/>
      </rPr>
      <t xml:space="preserve"> </t>
    </r>
    <r>
      <rPr>
        <b/>
        <sz val="16"/>
        <rFont val="Calibri"/>
        <family val="2"/>
        <charset val="2"/>
      </rPr>
      <t>= Evening Option</t>
    </r>
  </si>
  <si>
    <r>
      <t xml:space="preserve">HCH - Virtual Classroom 1
</t>
    </r>
    <r>
      <rPr>
        <sz val="10"/>
        <rFont val="Arial"/>
        <family val="2"/>
      </rPr>
      <t>(Click here to add to calendar.)</t>
    </r>
  </si>
  <si>
    <t>Start Time</t>
  </si>
  <si>
    <t>End Time</t>
  </si>
  <si>
    <t>Northern Light Home Care and Hospice Netsmart Advancement Education: Overview</t>
  </si>
  <si>
    <t>How do you get them signed-up for class?</t>
  </si>
  <si>
    <r>
      <t xml:space="preserve">Class sessions are listed in the following tab of this Excel workbook. </t>
    </r>
    <r>
      <rPr>
        <sz val="16"/>
        <rFont val="Calibri"/>
        <family val="2"/>
      </rPr>
      <t xml:space="preserve">Online class enrollment is open in </t>
    </r>
    <r>
      <rPr>
        <b/>
        <sz val="16"/>
        <rFont val="Calibri"/>
        <family val="2"/>
      </rPr>
      <t>PromisePoint</t>
    </r>
    <r>
      <rPr>
        <sz val="16"/>
        <rFont val="Calibri"/>
        <family val="2"/>
      </rPr>
      <t xml:space="preserve"> now, using the link below. The accompanying </t>
    </r>
    <r>
      <rPr>
        <b/>
        <sz val="16"/>
        <rFont val="Calibri"/>
        <family val="2"/>
      </rPr>
      <t>Manager Enrollment</t>
    </r>
    <r>
      <rPr>
        <sz val="16"/>
        <rFont val="Calibri"/>
        <family val="2"/>
      </rPr>
      <t xml:space="preserve"> flyer offers step-by-step enrollment instruction for you and your delegates. Enrollment will be demonstrated during the Virtual Manager/Delegate Huddles, as well. Please bring questions to the huddle(s) of your choice.</t>
    </r>
  </si>
  <si>
    <t>www.PromisePoint.com/NorthernLightHealth</t>
  </si>
  <si>
    <t>Link Destination</t>
  </si>
  <si>
    <t>URL</t>
  </si>
  <si>
    <t>Explanation/Description</t>
  </si>
  <si>
    <t>PromisePoint Community</t>
  </si>
  <si>
    <t>Manager/Delegate Enrollment Flyer</t>
  </si>
  <si>
    <t xml:space="preserve">Instructions for enrolling your team in classes. Enrollment can be done by members of the management/leadership team. It can also be delegated to members of the administrative support team. This is department decision. Please submit the names of those who will be performing enrollment for your team using the CI Quick Access Support Form (linked below) so that privileges can be adjusted appropriately. </t>
  </si>
  <si>
    <t>PromisePoint is Northern Light Health's Electronic Health Record (EHR) Learning Management System (LMS). Manager/Delegate enrollment of team members is performed here.  In addition, simulation-based education (or simulators) are accessed here.</t>
  </si>
  <si>
    <t>CI Quick Access Support Form</t>
  </si>
  <si>
    <t>https://emh.service-now.com/esp?id=sc_cat_item&amp;sys_id=7779d9ee1babc010200c33fccd4bcbeb</t>
  </si>
  <si>
    <t>Use this link to ask questions and/or to provide feedback to the Clinical Informatics team. This is the fastest way to get help, so please use this versus direct emails. Priority attention will be given to submissions/requests using the this form or entered by calling the Help Desk (207-973-7728).</t>
  </si>
  <si>
    <r>
      <t xml:space="preserve">Virtual Manager/Delegate Huddles are available for those with questions and/or who would like to see a PromisePoint demonstration. These are included in the class calendar. For your convenience, you may click the link in the </t>
    </r>
    <r>
      <rPr>
        <b/>
        <sz val="16"/>
        <rFont val="Calibri"/>
        <family val="2"/>
      </rPr>
      <t>Location</t>
    </r>
    <r>
      <rPr>
        <sz val="16"/>
        <rFont val="Calibri"/>
        <family val="2"/>
      </rPr>
      <t xml:space="preserve"> cell in the corresponding session in the table to add a session to your calendar. 
</t>
    </r>
    <r>
      <rPr>
        <b/>
        <u/>
        <sz val="16"/>
        <rFont val="Calibri"/>
        <family val="2"/>
      </rPr>
      <t>NOTE</t>
    </r>
    <r>
      <rPr>
        <b/>
        <sz val="16"/>
        <rFont val="Calibri"/>
        <family val="2"/>
      </rPr>
      <t>: Pre-enrollment is not required for the huddles.</t>
    </r>
  </si>
  <si>
    <r>
      <t xml:space="preserve">ü </t>
    </r>
    <r>
      <rPr>
        <sz val="12"/>
        <rFont val="Calibri"/>
        <family val="2"/>
        <scheme val="minor"/>
      </rPr>
      <t xml:space="preserve">Elective Online Video: This video is found in the Elective Learning section on the My 
</t>
    </r>
    <r>
      <rPr>
        <sz val="12"/>
        <color theme="0"/>
        <rFont val="Wingdings"/>
        <charset val="2"/>
      </rPr>
      <t xml:space="preserve">ü </t>
    </r>
    <r>
      <rPr>
        <sz val="12"/>
        <rFont val="Calibri"/>
        <family val="2"/>
        <scheme val="minor"/>
      </rPr>
      <t xml:space="preserve">Learning Page in PromisePoint.
</t>
    </r>
    <r>
      <rPr>
        <sz val="12"/>
        <rFont val="Wingdings"/>
        <charset val="2"/>
      </rPr>
      <t xml:space="preserve">ü </t>
    </r>
    <r>
      <rPr>
        <sz val="12"/>
        <rFont val="Calibri"/>
        <family val="2"/>
        <scheme val="minor"/>
      </rPr>
      <t xml:space="preserve">Required On-Site Class: Enrollment in classes is done by managers and/or their 
</t>
    </r>
    <r>
      <rPr>
        <sz val="12"/>
        <color theme="0"/>
        <rFont val="Wingdings"/>
        <charset val="2"/>
      </rPr>
      <t xml:space="preserve">ü </t>
    </r>
    <r>
      <rPr>
        <sz val="12"/>
        <rFont val="Calibri"/>
        <family val="2"/>
        <scheme val="minor"/>
      </rPr>
      <t>delegates within PromisePoint.</t>
    </r>
  </si>
  <si>
    <t>Questions?</t>
  </si>
  <si>
    <t>Page 1 of 2</t>
  </si>
  <si>
    <t>Page 2 of 2</t>
  </si>
  <si>
    <t>Train the Trainer Event</t>
  </si>
  <si>
    <t>Super User Classes</t>
  </si>
  <si>
    <t>South Portland (3)</t>
  </si>
  <si>
    <t>South Portland (1)</t>
  </si>
  <si>
    <t>What do you do to sign-up proctors?</t>
  </si>
  <si>
    <r>
      <t>On the class calendar, you will note a column for HCH Proctors.</t>
    </r>
    <r>
      <rPr>
        <sz val="16"/>
        <rFont val="Calibri"/>
        <family val="2"/>
      </rPr>
      <t xml:space="preserve"> These are highlighted in yellow. Proctors are entered a bit differently than students. Please enter the name of the assigned class proctor into the worksheet and return to Clinical Informatics at the email address below. Please use this email for this purpose, only. All other requests should be submitted using the </t>
    </r>
    <r>
      <rPr>
        <b/>
        <sz val="16"/>
        <rFont val="Calibri"/>
        <family val="2"/>
      </rPr>
      <t>CI Quick Access Support Form</t>
    </r>
    <r>
      <rPr>
        <sz val="16"/>
        <rFont val="Calibri"/>
        <family val="2"/>
      </rPr>
      <t>.</t>
    </r>
  </si>
  <si>
    <t>HCH Proctor Sign-Up Submissions:</t>
  </si>
  <si>
    <t>CIOperationsTeam@northernlight.org</t>
  </si>
  <si>
    <r>
      <rPr>
        <b/>
        <sz val="28"/>
        <color rgb="FFFFFF99"/>
        <rFont val="Wingdings"/>
        <charset val="2"/>
      </rPr>
      <t>n</t>
    </r>
    <r>
      <rPr>
        <b/>
        <sz val="28"/>
        <color theme="6" tint="0.39997558519241921"/>
        <rFont val="Calibri"/>
        <family val="2"/>
        <charset val="2"/>
      </rPr>
      <t xml:space="preserve"> </t>
    </r>
    <r>
      <rPr>
        <b/>
        <sz val="16"/>
        <rFont val="Calibri"/>
        <family val="2"/>
        <charset val="2"/>
      </rPr>
      <t>= HCH Proctor Sign-up</t>
    </r>
  </si>
  <si>
    <t>Demetrius, Darrius</t>
  </si>
  <si>
    <t>https://ci.northernlighthealth.org/netsmart/how-to-enroll</t>
  </si>
  <si>
    <t>Northern Light Home Care and Hospice Netsmart Advancement Education: South Portland</t>
  </si>
  <si>
    <t>Northern Light Home Care and Hospice Netsmart Advancement Education: Pittsfield &amp; Waterville</t>
  </si>
  <si>
    <t>Northern Light Home Care and Hospice Netsmart Advancement Education: Houlton &amp; Presque Isle</t>
  </si>
  <si>
    <t>Northern Light Home Care and Hospice Netsmart Advancement Education: Ellsworth</t>
  </si>
  <si>
    <t>Northern Light Home Care and Hospice Netsmart Advancement Education: Bangor</t>
  </si>
  <si>
    <t>Northern Light Home Care and Hospice Netsmart Advancement Education: Instructor Locations/Source Classrooms</t>
  </si>
  <si>
    <t>Northern Light Home Care and Hospice Netsmart Advancement Education: 
Master Class Calendar/All Locations</t>
  </si>
  <si>
    <r>
      <rPr>
        <b/>
        <u/>
        <sz val="11"/>
        <color theme="10"/>
        <rFont val="Calibri"/>
        <family val="2"/>
        <scheme val="minor"/>
      </rPr>
      <t>HCH - Virtual Classroom 1</t>
    </r>
    <r>
      <rPr>
        <u/>
        <sz val="11"/>
        <color theme="10"/>
        <rFont val="Calibri"/>
        <family val="2"/>
        <scheme val="minor"/>
      </rPr>
      <t xml:space="preserve">
(Click here to add to calendar.)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</si>
</sst>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F800]ddd\,\ mmm\ dd"/>
    <numFmt numFmtId="165" formatCode="h:mm;@"/>
    <numFmt numFmtId="166" formatCode="m/d/yy\ h:mm;@"/>
    <numFmt numFmtId="167" formatCode="[$-409]h:mm\ AM/PM;@"/>
    <numFmt numFmtId="168" formatCode="0.0"/>
  </numFmts>
  <fonts count="40">
    <font>
      <sz val="11"/>
      <color rgb="FF000000"/>
      <name val="Calibri"/>
      <family val="2"/>
      <scheme val="minor"/>
    </font>
    <font>
      <sz val="11"/>
      <name val="Calibri"/>
      <family val="2"/>
    </font>
    <font>
      <b/>
      <sz val="20"/>
      <color rgb="FFFFFFFF"/>
      <name val="Arial"/>
      <family val="2"/>
    </font>
    <font>
      <b/>
      <sz val="12"/>
      <name val="Calibri"/>
      <family val="2"/>
    </font>
    <font>
      <sz val="11"/>
      <name val="Calibri"/>
      <family val="2"/>
    </font>
    <font>
      <b/>
      <sz val="18"/>
      <name val="Calibri"/>
      <family val="2"/>
    </font>
    <font>
      <b/>
      <sz val="10"/>
      <name val="Arial"/>
      <family val="2"/>
    </font>
    <font>
      <sz val="10"/>
      <name val="Arial"/>
      <family val="2"/>
    </font>
    <font>
      <sz val="11"/>
      <color theme="0"/>
      <name val="Calibri"/>
      <family val="2"/>
    </font>
    <font>
      <b/>
      <sz val="11"/>
      <name val="Calibri"/>
      <family val="2"/>
    </font>
    <font>
      <sz val="8"/>
      <name val="Calibri"/>
      <family val="2"/>
      <scheme val="minor"/>
    </font>
    <font>
      <sz val="11"/>
      <color theme="1" tint="0.34998626667073579"/>
      <name val="Calibri"/>
      <family val="2"/>
    </font>
    <font>
      <b/>
      <sz val="11"/>
      <color theme="0"/>
      <name val="Calibri"/>
      <family val="2"/>
    </font>
    <font>
      <sz val="11"/>
      <color rgb="FFFF0000"/>
      <name val="Calibri"/>
      <family val="2"/>
    </font>
    <font>
      <sz val="11"/>
      <color rgb="FF0000FF"/>
      <name val="Calibri"/>
      <family val="2"/>
    </font>
    <font>
      <b/>
      <sz val="16"/>
      <name val="Calibri"/>
      <family val="2"/>
      <charset val="2"/>
    </font>
    <font>
      <sz val="12"/>
      <name val="Wingdings"/>
      <charset val="2"/>
    </font>
    <font>
      <sz val="12"/>
      <name val="Calibri"/>
      <family val="2"/>
      <scheme val="minor"/>
    </font>
    <font>
      <sz val="12"/>
      <color theme="0"/>
      <name val="Wingdings"/>
      <charset val="2"/>
    </font>
    <font>
      <sz val="16"/>
      <name val="Calibri"/>
      <family val="2"/>
    </font>
    <font>
      <b/>
      <sz val="16"/>
      <name val="Calibri"/>
      <family val="2"/>
    </font>
    <font>
      <b/>
      <sz val="28"/>
      <color theme="9" tint="0.59999389629810485"/>
      <name val="Wingdings"/>
      <charset val="2"/>
    </font>
    <font>
      <b/>
      <sz val="28"/>
      <color theme="9" tint="0.59999389629810485"/>
      <name val="Calibri"/>
      <family val="2"/>
      <charset val="2"/>
    </font>
    <font>
      <b/>
      <sz val="28"/>
      <color theme="7" tint="0.59999389629810485"/>
      <name val="Wingdings"/>
      <charset val="2"/>
    </font>
    <font>
      <b/>
      <sz val="28"/>
      <color theme="7" tint="0.59999389629810485"/>
      <name val="Calibri"/>
      <family val="2"/>
      <charset val="2"/>
    </font>
    <font>
      <b/>
      <sz val="28"/>
      <color theme="6" tint="0.39997558519241921"/>
      <name val="Wingdings"/>
      <charset val="2"/>
    </font>
    <font>
      <b/>
      <sz val="28"/>
      <color theme="6" tint="0.39997558519241921"/>
      <name val="Calibri"/>
      <family val="2"/>
      <charset val="2"/>
    </font>
    <font>
      <u/>
      <sz val="11"/>
      <color theme="10"/>
      <name val="Calibri"/>
      <family val="2"/>
      <scheme val="minor"/>
    </font>
    <font>
      <sz val="12"/>
      <name val="Calibri"/>
      <family val="2"/>
    </font>
    <font>
      <b/>
      <u/>
      <sz val="12"/>
      <color theme="10"/>
      <name val="Calibri"/>
      <family val="2"/>
      <scheme val="minor"/>
    </font>
    <font>
      <b/>
      <sz val="14"/>
      <name val="Calibri"/>
      <family val="2"/>
    </font>
    <font>
      <b/>
      <sz val="20"/>
      <color rgb="FFE87722"/>
      <name val="Calibri"/>
      <family val="2"/>
    </font>
    <font>
      <b/>
      <u/>
      <sz val="16"/>
      <name val="Calibri"/>
      <family val="2"/>
    </font>
    <font>
      <sz val="12"/>
      <name val="Arial"/>
      <family val="2"/>
    </font>
    <font>
      <b/>
      <sz val="12"/>
      <color theme="1" tint="0.34998626667073579"/>
      <name val="Calibri"/>
      <family val="2"/>
    </font>
    <font>
      <b/>
      <u/>
      <sz val="14"/>
      <color theme="10"/>
      <name val="Calibri"/>
      <family val="2"/>
      <scheme val="minor"/>
    </font>
    <font>
      <b/>
      <sz val="28"/>
      <color rgb="FFFFFF99"/>
      <name val="Wingdings"/>
      <charset val="2"/>
    </font>
    <font>
      <b/>
      <sz val="10"/>
      <color theme="0"/>
      <name val="Arial"/>
      <family val="2"/>
    </font>
    <font>
      <sz val="10"/>
      <color theme="0"/>
      <name val="Arial"/>
      <family val="2"/>
    </font>
    <font>
      <b/>
      <u/>
      <sz val="11"/>
      <color theme="10"/>
      <name val="Calibri"/>
      <family val="2"/>
      <scheme val="minor"/>
    </font>
  </fonts>
  <fills count="11">
    <fill>
      <patternFill patternType="none"/>
    </fill>
    <fill>
      <patternFill patternType="gray125"/>
    </fill>
    <fill>
      <patternFill patternType="solid">
        <fgColor rgb="FFF5F5F5"/>
        <bgColor indexed="64"/>
      </patternFill>
    </fill>
    <fill>
      <patternFill patternType="solid">
        <fgColor theme="4" tint="0.79998168889431442"/>
        <bgColor indexed="64"/>
      </patternFill>
    </fill>
    <fill>
      <patternFill patternType="solid">
        <fgColor theme="2" tint="-9.9948118533890809E-2"/>
        <bgColor indexed="64"/>
      </patternFill>
    </fill>
    <fill>
      <patternFill patternType="solid">
        <fgColor theme="1" tint="0.249977111117893"/>
        <bgColor rgb="FF44444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rgb="FFFFFFCC"/>
        <bgColor indexed="64"/>
      </patternFill>
    </fill>
    <fill>
      <patternFill patternType="solid">
        <fgColor theme="6" tint="-0.249977111117893"/>
        <bgColor indexed="64"/>
      </patternFill>
    </fill>
  </fills>
  <borders count="16">
    <border>
      <left/>
      <right/>
      <top/>
      <bottom/>
      <diagonal/>
    </border>
    <border>
      <left style="thin">
        <color rgb="FFD3D3D3"/>
      </left>
      <right style="thin">
        <color rgb="FFD3D3D3"/>
      </right>
      <top style="thin">
        <color rgb="FFD3D3D3"/>
      </top>
      <bottom style="thin">
        <color rgb="FFD3D3D3"/>
      </bottom>
      <diagonal/>
    </border>
    <border>
      <left/>
      <right style="thin">
        <color rgb="FFD3D3D3"/>
      </right>
      <top style="thin">
        <color rgb="FFD3D3D3"/>
      </top>
      <bottom style="thin">
        <color rgb="FFD3D3D3"/>
      </bottom>
      <diagonal/>
    </border>
    <border>
      <left/>
      <right/>
      <top style="thin">
        <color rgb="FFD3D3D3"/>
      </top>
      <bottom style="thin">
        <color rgb="FFD3D3D3"/>
      </bottom>
      <diagonal/>
    </border>
    <border>
      <left style="thin">
        <color rgb="FFD3D3D3"/>
      </left>
      <right/>
      <top style="thin">
        <color rgb="FFD3D3D3"/>
      </top>
      <bottom style="thin">
        <color rgb="FFD3D3D3"/>
      </bottom>
      <diagonal/>
    </border>
    <border>
      <left/>
      <right/>
      <top/>
      <bottom style="thin">
        <color rgb="FFD3D3D3"/>
      </bottom>
      <diagonal/>
    </border>
    <border>
      <left/>
      <right/>
      <top style="thin">
        <color theme="0" tint="-0.14996795556505021"/>
      </top>
      <bottom/>
      <diagonal/>
    </border>
    <border>
      <left/>
      <right/>
      <top style="thin">
        <color theme="0" tint="-0.14996795556505021"/>
      </top>
      <bottom style="thin">
        <color theme="0" tint="-0.14996795556505021"/>
      </bottom>
      <diagonal/>
    </border>
    <border>
      <left/>
      <right style="thin">
        <color rgb="FFD3D3D3"/>
      </right>
      <top/>
      <bottom/>
      <diagonal/>
    </border>
    <border>
      <left/>
      <right style="thin">
        <color theme="0" tint="-0.14996795556505021"/>
      </right>
      <top style="thin">
        <color theme="0" tint="-0.14996795556505021"/>
      </top>
      <bottom style="thin">
        <color theme="0" tint="-0.14996795556505021"/>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0.14996795556505021"/>
      </left>
      <right/>
      <top style="thin">
        <color theme="0" tint="-0.14996795556505021"/>
      </top>
      <bottom style="thin">
        <color theme="0" tint="-0.14996795556505021"/>
      </bottom>
      <diagonal/>
    </border>
    <border>
      <left style="medium">
        <color rgb="FFFFC000"/>
      </left>
      <right style="medium">
        <color rgb="FFFFC000"/>
      </right>
      <top style="medium">
        <color rgb="FFFFC000"/>
      </top>
      <bottom style="medium">
        <color rgb="FFFFC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style="thin">
        <color theme="6" tint="-0.24994659260841701"/>
      </top>
      <bottom/>
      <diagonal/>
    </border>
    <border>
      <left style="thin">
        <color theme="0" tint="-4.9989318521683403E-2"/>
      </left>
      <right/>
      <top style="thin">
        <color theme="0" tint="-4.9989318521683403E-2"/>
      </top>
      <bottom style="thin">
        <color theme="0" tint="-4.9989318521683403E-2"/>
      </bottom>
      <diagonal/>
    </border>
  </borders>
  <cellStyleXfs count="2">
    <xf numFmtId="0" fontId="0" fillId="0" borderId="0"/>
    <xf numFmtId="0" fontId="27" fillId="0" borderId="0" applyNumberFormat="0" applyFill="0" applyBorder="0" applyAlignment="0" applyProtection="0"/>
  </cellStyleXfs>
  <cellXfs count="175">
    <xf numFmtId="0" fontId="1" fillId="0" borderId="0" xfId="0" applyFont="1" applyFill="1" applyBorder="1"/>
    <xf numFmtId="0" fontId="4" fillId="0" borderId="0" xfId="0" applyFont="1"/>
    <xf numFmtId="0" fontId="4" fillId="0" borderId="0" xfId="0" applyFont="1" applyAlignment="1">
      <alignment horizontal="left" vertical="center" wrapText="1" indent="3"/>
    </xf>
    <xf numFmtId="0" fontId="1" fillId="0" borderId="0" xfId="0" applyFont="1" applyFill="1" applyBorder="1"/>
    <xf numFmtId="164" fontId="7" fillId="0" borderId="0" xfId="0" applyNumberFormat="1" applyFont="1" applyFill="1" applyBorder="1" applyAlignment="1">
      <alignment horizontal="center" vertical="center" wrapText="1" readingOrder="1"/>
    </xf>
    <xf numFmtId="0" fontId="7" fillId="0" borderId="0" xfId="0" applyNumberFormat="1" applyFont="1" applyFill="1" applyBorder="1" applyAlignment="1">
      <alignment horizontal="center" vertical="center" wrapText="1" readingOrder="1"/>
    </xf>
    <xf numFmtId="0" fontId="4" fillId="0" borderId="0" xfId="0" applyFont="1" applyAlignment="1">
      <alignment horizontal="left" vertical="center" wrapText="1"/>
    </xf>
    <xf numFmtId="0" fontId="1" fillId="0" borderId="0" xfId="0" applyFont="1" applyFill="1" applyBorder="1" applyAlignment="1">
      <alignment wrapText="1"/>
    </xf>
    <xf numFmtId="16" fontId="1" fillId="0" borderId="0" xfId="0" applyNumberFormat="1" applyFont="1" applyFill="1" applyBorder="1" applyAlignment="1">
      <alignment horizontal="center"/>
    </xf>
    <xf numFmtId="0" fontId="1" fillId="0" borderId="0" xfId="0" applyFont="1" applyFill="1" applyBorder="1" applyAlignment="1">
      <alignment horizontal="center"/>
    </xf>
    <xf numFmtId="0" fontId="1" fillId="0" borderId="0" xfId="0" applyFont="1" applyFill="1" applyBorder="1" applyAlignment="1">
      <alignment horizontal="left"/>
    </xf>
    <xf numFmtId="0" fontId="7" fillId="0" borderId="0" xfId="0" applyNumberFormat="1" applyFont="1" applyFill="1" applyBorder="1" applyAlignment="1">
      <alignment horizontal="left" vertical="center" wrapText="1" readingOrder="1"/>
    </xf>
    <xf numFmtId="165" fontId="1" fillId="0" borderId="0" xfId="0" applyNumberFormat="1" applyFont="1" applyFill="1" applyBorder="1"/>
    <xf numFmtId="165" fontId="7" fillId="0" borderId="0" xfId="0" applyNumberFormat="1" applyFont="1" applyFill="1" applyBorder="1" applyAlignment="1">
      <alignment horizontal="center" vertical="center" wrapText="1" readingOrder="1"/>
    </xf>
    <xf numFmtId="165" fontId="1" fillId="0" borderId="0" xfId="0" applyNumberFormat="1" applyFont="1" applyFill="1" applyBorder="1" applyAlignment="1">
      <alignment wrapText="1"/>
    </xf>
    <xf numFmtId="165" fontId="1" fillId="0" borderId="0" xfId="0" applyNumberFormat="1" applyFont="1" applyFill="1" applyBorder="1" applyAlignment="1">
      <alignment horizontal="center"/>
    </xf>
    <xf numFmtId="0" fontId="1" fillId="0" borderId="0" xfId="0" applyFont="1" applyFill="1" applyBorder="1" applyAlignment="1">
      <alignment vertical="top"/>
    </xf>
    <xf numFmtId="166" fontId="7" fillId="0" borderId="0" xfId="0" applyNumberFormat="1" applyFont="1" applyFill="1" applyBorder="1" applyAlignment="1">
      <alignment horizontal="center" vertical="center" wrapText="1" readingOrder="1"/>
    </xf>
    <xf numFmtId="167" fontId="7" fillId="0" borderId="0" xfId="0" applyNumberFormat="1" applyFont="1" applyFill="1" applyBorder="1" applyAlignment="1">
      <alignment horizontal="center" vertical="center" wrapText="1" readingOrder="1"/>
    </xf>
    <xf numFmtId="167" fontId="7" fillId="0" borderId="0" xfId="0" applyNumberFormat="1" applyFont="1" applyFill="1" applyBorder="1" applyAlignment="1">
      <alignment horizontal="right" vertical="center" wrapText="1" readingOrder="1"/>
    </xf>
    <xf numFmtId="165" fontId="1" fillId="0" borderId="0" xfId="0" applyNumberFormat="1" applyFont="1" applyFill="1" applyBorder="1" applyAlignment="1">
      <alignment horizontal="right" wrapText="1"/>
    </xf>
    <xf numFmtId="165" fontId="1" fillId="0" borderId="0" xfId="0" applyNumberFormat="1" applyFont="1" applyFill="1" applyBorder="1" applyAlignment="1">
      <alignment horizontal="right"/>
    </xf>
    <xf numFmtId="167" fontId="7" fillId="0" borderId="0" xfId="0" applyNumberFormat="1" applyFont="1" applyFill="1" applyBorder="1" applyAlignment="1">
      <alignment horizontal="left" vertical="center" wrapText="1" readingOrder="1"/>
    </xf>
    <xf numFmtId="0" fontId="1" fillId="0" borderId="0" xfId="0" applyFont="1" applyFill="1" applyBorder="1" applyAlignment="1">
      <alignment horizontal="right"/>
    </xf>
    <xf numFmtId="166" fontId="7" fillId="0" borderId="0" xfId="0" applyNumberFormat="1" applyFont="1" applyFill="1" applyBorder="1" applyAlignment="1">
      <alignment horizontal="left" vertical="center" wrapText="1" readingOrder="1"/>
    </xf>
    <xf numFmtId="0" fontId="1" fillId="0" borderId="6" xfId="0" applyFont="1" applyFill="1" applyBorder="1" applyAlignment="1">
      <alignment horizontal="left" wrapText="1"/>
    </xf>
    <xf numFmtId="0" fontId="8" fillId="0" borderId="0" xfId="0" applyFont="1" applyFill="1" applyBorder="1" applyAlignment="1">
      <alignment horizontal="left" vertical="top" wrapText="1"/>
    </xf>
    <xf numFmtId="0" fontId="6" fillId="3" borderId="10" xfId="0" applyNumberFormat="1" applyFont="1" applyFill="1" applyBorder="1" applyAlignment="1">
      <alignment horizontal="left" vertical="center" wrapText="1" readingOrder="1"/>
    </xf>
    <xf numFmtId="0" fontId="6" fillId="0" borderId="10" xfId="0" applyNumberFormat="1" applyFont="1" applyFill="1" applyBorder="1" applyAlignment="1">
      <alignment horizontal="left" vertical="center" wrapText="1" readingOrder="1"/>
    </xf>
    <xf numFmtId="0" fontId="13" fillId="0" borderId="0" xfId="0" applyFont="1" applyFill="1" applyBorder="1"/>
    <xf numFmtId="0" fontId="14" fillId="0" borderId="0" xfId="0" applyFont="1" applyFill="1" applyBorder="1"/>
    <xf numFmtId="0" fontId="7" fillId="6" borderId="0" xfId="0" applyNumberFormat="1" applyFont="1" applyFill="1" applyBorder="1" applyAlignment="1">
      <alignment horizontal="center" vertical="center" wrapText="1" readingOrder="1"/>
    </xf>
    <xf numFmtId="165" fontId="7" fillId="6" borderId="0" xfId="0" applyNumberFormat="1" applyFont="1" applyFill="1" applyBorder="1" applyAlignment="1">
      <alignment horizontal="center" vertical="center" wrapText="1" readingOrder="1"/>
    </xf>
    <xf numFmtId="0" fontId="6" fillId="6" borderId="0" xfId="0" applyNumberFormat="1" applyFont="1" applyFill="1" applyBorder="1" applyAlignment="1">
      <alignment horizontal="left" vertical="center" wrapText="1" readingOrder="1"/>
    </xf>
    <xf numFmtId="164" fontId="6" fillId="6" borderId="0" xfId="0" applyNumberFormat="1" applyFont="1" applyFill="1" applyBorder="1" applyAlignment="1">
      <alignment horizontal="center" vertical="center" wrapText="1" readingOrder="1"/>
    </xf>
    <xf numFmtId="166" fontId="6" fillId="6" borderId="0" xfId="0" applyNumberFormat="1" applyFont="1" applyFill="1" applyBorder="1" applyAlignment="1">
      <alignment horizontal="center" vertical="center" wrapText="1" readingOrder="1"/>
    </xf>
    <xf numFmtId="167" fontId="6" fillId="6" borderId="0" xfId="0" applyNumberFormat="1" applyFont="1" applyFill="1" applyBorder="1" applyAlignment="1">
      <alignment horizontal="center" vertical="center" wrapText="1" readingOrder="1"/>
    </xf>
    <xf numFmtId="167" fontId="6" fillId="6" borderId="0" xfId="0" applyNumberFormat="1" applyFont="1" applyFill="1" applyBorder="1" applyAlignment="1">
      <alignment horizontal="right" vertical="center" wrapText="1" readingOrder="1"/>
    </xf>
    <xf numFmtId="167" fontId="6" fillId="6" borderId="0" xfId="0" applyNumberFormat="1" applyFont="1" applyFill="1" applyBorder="1" applyAlignment="1">
      <alignment horizontal="left" vertical="center" wrapText="1" readingOrder="1"/>
    </xf>
    <xf numFmtId="0" fontId="6" fillId="6" borderId="0" xfId="0" applyNumberFormat="1" applyFont="1" applyFill="1" applyBorder="1" applyAlignment="1">
      <alignment horizontal="center" vertical="center" wrapText="1" readingOrder="1"/>
    </xf>
    <xf numFmtId="165" fontId="6" fillId="6" borderId="0" xfId="0" applyNumberFormat="1" applyFont="1" applyFill="1" applyBorder="1" applyAlignment="1">
      <alignment horizontal="center" vertical="center" wrapText="1" readingOrder="1"/>
    </xf>
    <xf numFmtId="0" fontId="6" fillId="7" borderId="0" xfId="0" applyNumberFormat="1" applyFont="1" applyFill="1" applyBorder="1" applyAlignment="1">
      <alignment horizontal="left" vertical="center" wrapText="1" readingOrder="1"/>
    </xf>
    <xf numFmtId="164" fontId="6" fillId="7" borderId="0" xfId="0" applyNumberFormat="1" applyFont="1" applyFill="1" applyBorder="1" applyAlignment="1">
      <alignment horizontal="center" vertical="center" wrapText="1" readingOrder="1"/>
    </xf>
    <xf numFmtId="167" fontId="7" fillId="7" borderId="0" xfId="0" applyNumberFormat="1" applyFont="1" applyFill="1" applyBorder="1" applyAlignment="1">
      <alignment horizontal="center" vertical="center" wrapText="1" readingOrder="1"/>
    </xf>
    <xf numFmtId="167" fontId="6" fillId="7" borderId="0" xfId="0" applyNumberFormat="1" applyFont="1" applyFill="1" applyBorder="1" applyAlignment="1">
      <alignment horizontal="right" vertical="center" wrapText="1" readingOrder="1"/>
    </xf>
    <xf numFmtId="166" fontId="6" fillId="7" borderId="0" xfId="0" applyNumberFormat="1" applyFont="1" applyFill="1" applyBorder="1" applyAlignment="1">
      <alignment horizontal="center" vertical="center" wrapText="1" readingOrder="1"/>
    </xf>
    <xf numFmtId="167" fontId="6" fillId="7" borderId="0" xfId="0" applyNumberFormat="1" applyFont="1" applyFill="1" applyBorder="1" applyAlignment="1">
      <alignment horizontal="left" vertical="center" wrapText="1" readingOrder="1"/>
    </xf>
    <xf numFmtId="167" fontId="6" fillId="7" borderId="0" xfId="0" applyNumberFormat="1" applyFont="1" applyFill="1" applyBorder="1" applyAlignment="1">
      <alignment horizontal="center" vertical="center" wrapText="1" readingOrder="1"/>
    </xf>
    <xf numFmtId="0" fontId="6" fillId="7" borderId="0" xfId="0" applyNumberFormat="1" applyFont="1" applyFill="1" applyBorder="1" applyAlignment="1">
      <alignment horizontal="center" vertical="center" wrapText="1" readingOrder="1"/>
    </xf>
    <xf numFmtId="165" fontId="6" fillId="7" borderId="0" xfId="0" applyNumberFormat="1" applyFont="1" applyFill="1" applyBorder="1" applyAlignment="1">
      <alignment horizontal="center" vertical="center" wrapText="1" readingOrder="1"/>
    </xf>
    <xf numFmtId="0" fontId="6" fillId="8" borderId="0" xfId="0" applyNumberFormat="1" applyFont="1" applyFill="1" applyBorder="1" applyAlignment="1">
      <alignment horizontal="left" vertical="center" wrapText="1" readingOrder="1"/>
    </xf>
    <xf numFmtId="164" fontId="6" fillId="8" borderId="0" xfId="0" applyNumberFormat="1" applyFont="1" applyFill="1" applyBorder="1" applyAlignment="1">
      <alignment horizontal="center" vertical="center" wrapText="1" readingOrder="1"/>
    </xf>
    <xf numFmtId="167" fontId="7" fillId="8" borderId="0" xfId="0" applyNumberFormat="1" applyFont="1" applyFill="1" applyBorder="1" applyAlignment="1">
      <alignment horizontal="center" vertical="center" wrapText="1" readingOrder="1"/>
    </xf>
    <xf numFmtId="167" fontId="6" fillId="8" borderId="0" xfId="0" applyNumberFormat="1" applyFont="1" applyFill="1" applyBorder="1" applyAlignment="1">
      <alignment horizontal="right" vertical="center" wrapText="1" readingOrder="1"/>
    </xf>
    <xf numFmtId="166" fontId="6" fillId="8" borderId="0" xfId="0" applyNumberFormat="1" applyFont="1" applyFill="1" applyBorder="1" applyAlignment="1">
      <alignment horizontal="center" vertical="center" wrapText="1" readingOrder="1"/>
    </xf>
    <xf numFmtId="167" fontId="6" fillId="8" borderId="0" xfId="0" applyNumberFormat="1" applyFont="1" applyFill="1" applyBorder="1" applyAlignment="1">
      <alignment horizontal="left" vertical="center" wrapText="1" readingOrder="1"/>
    </xf>
    <xf numFmtId="167" fontId="6" fillId="8" borderId="0" xfId="0" applyNumberFormat="1" applyFont="1" applyFill="1" applyBorder="1" applyAlignment="1">
      <alignment horizontal="center" vertical="center" wrapText="1" readingOrder="1"/>
    </xf>
    <xf numFmtId="0" fontId="6" fillId="8" borderId="0" xfId="0" applyNumberFormat="1" applyFont="1" applyFill="1" applyBorder="1" applyAlignment="1">
      <alignment horizontal="center" vertical="center" wrapText="1" readingOrder="1"/>
    </xf>
    <xf numFmtId="165" fontId="6" fillId="8" borderId="0" xfId="0" applyNumberFormat="1" applyFont="1" applyFill="1" applyBorder="1" applyAlignment="1">
      <alignment horizontal="center" vertical="center" wrapText="1" readingOrder="1"/>
    </xf>
    <xf numFmtId="0" fontId="4" fillId="0" borderId="0" xfId="0" applyFont="1" applyAlignment="1"/>
    <xf numFmtId="0" fontId="15" fillId="0" borderId="0" xfId="0" applyFont="1" applyBorder="1" applyAlignment="1">
      <alignment wrapText="1"/>
    </xf>
    <xf numFmtId="0" fontId="7" fillId="9" borderId="12" xfId="0" applyNumberFormat="1" applyFont="1" applyFill="1" applyBorder="1" applyAlignment="1">
      <alignment horizontal="center" vertical="center" wrapText="1" readingOrder="1"/>
    </xf>
    <xf numFmtId="0" fontId="7" fillId="9" borderId="12" xfId="0" applyNumberFormat="1" applyFont="1" applyFill="1" applyBorder="1" applyAlignment="1">
      <alignment vertical="center" wrapText="1" readingOrder="1"/>
    </xf>
    <xf numFmtId="0" fontId="6" fillId="9" borderId="12" xfId="0" applyNumberFormat="1" applyFont="1" applyFill="1" applyBorder="1" applyAlignment="1">
      <alignment vertical="center" wrapText="1" readingOrder="1"/>
    </xf>
    <xf numFmtId="0" fontId="1" fillId="9" borderId="12" xfId="0" applyNumberFormat="1" applyFont="1" applyFill="1" applyBorder="1" applyAlignment="1">
      <alignment vertical="center" wrapText="1" readingOrder="1"/>
    </xf>
    <xf numFmtId="0" fontId="20" fillId="0" borderId="0" xfId="0" applyFont="1" applyAlignment="1">
      <alignment wrapText="1"/>
    </xf>
    <xf numFmtId="0" fontId="28" fillId="0" borderId="0" xfId="0" applyFont="1" applyFill="1" applyBorder="1" applyAlignment="1">
      <alignment vertical="center" wrapText="1"/>
    </xf>
    <xf numFmtId="0" fontId="20" fillId="0" borderId="13" xfId="0" applyFont="1" applyBorder="1" applyAlignment="1">
      <alignment wrapText="1"/>
    </xf>
    <xf numFmtId="0" fontId="28" fillId="0" borderId="13" xfId="0" applyFont="1" applyFill="1" applyBorder="1" applyAlignment="1">
      <alignment vertical="center" wrapText="1"/>
    </xf>
    <xf numFmtId="165" fontId="28" fillId="0" borderId="13" xfId="0" applyNumberFormat="1" applyFont="1" applyFill="1" applyBorder="1" applyAlignment="1">
      <alignment vertical="center" wrapText="1"/>
    </xf>
    <xf numFmtId="0" fontId="1" fillId="0" borderId="0" xfId="0" applyFont="1" applyFill="1" applyBorder="1" applyAlignment="1">
      <alignment horizontal="left" vertical="top" wrapText="1"/>
    </xf>
    <xf numFmtId="0" fontId="7" fillId="0" borderId="7" xfId="0" applyNumberFormat="1" applyFont="1" applyBorder="1" applyAlignment="1">
      <alignment horizontal="center" vertical="center" wrapText="1" readingOrder="1"/>
    </xf>
    <xf numFmtId="0" fontId="7" fillId="3" borderId="7" xfId="0" applyNumberFormat="1" applyFont="1" applyFill="1" applyBorder="1" applyAlignment="1">
      <alignment horizontal="center" vertical="center" wrapText="1" readingOrder="1"/>
    </xf>
    <xf numFmtId="0" fontId="3" fillId="4" borderId="10" xfId="0" applyFont="1" applyFill="1" applyBorder="1" applyAlignment="1">
      <alignment horizontal="left" vertical="center" wrapText="1"/>
    </xf>
    <xf numFmtId="0" fontId="3" fillId="4" borderId="10" xfId="0" applyFont="1" applyFill="1" applyBorder="1" applyAlignment="1">
      <alignment vertical="center"/>
    </xf>
    <xf numFmtId="164" fontId="3" fillId="4" borderId="10" xfId="0" applyNumberFormat="1" applyFont="1" applyFill="1" applyBorder="1" applyAlignment="1">
      <alignment horizontal="center" vertical="center" wrapText="1"/>
    </xf>
    <xf numFmtId="165" fontId="3" fillId="4" borderId="10" xfId="0" applyNumberFormat="1" applyFont="1" applyFill="1" applyBorder="1" applyAlignment="1">
      <alignment horizontal="center" vertical="center" wrapText="1"/>
    </xf>
    <xf numFmtId="0" fontId="3" fillId="4" borderId="10" xfId="0" applyFont="1" applyFill="1" applyBorder="1" applyAlignment="1">
      <alignment horizontal="center" vertical="center" wrapText="1"/>
    </xf>
    <xf numFmtId="0" fontId="28" fillId="0" borderId="0" xfId="0" applyFont="1" applyFill="1" applyBorder="1" applyAlignment="1">
      <alignment vertical="center"/>
    </xf>
    <xf numFmtId="0" fontId="1" fillId="3" borderId="10" xfId="0" applyFont="1" applyFill="1" applyBorder="1" applyAlignment="1">
      <alignment horizontal="center" vertical="center"/>
    </xf>
    <xf numFmtId="0" fontId="1" fillId="0" borderId="0" xfId="0" applyFont="1" applyFill="1" applyBorder="1" applyAlignment="1">
      <alignment vertical="center"/>
    </xf>
    <xf numFmtId="165" fontId="1" fillId="0" borderId="0" xfId="0" applyNumberFormat="1"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Fill="1" applyBorder="1" applyAlignment="1">
      <alignment horizontal="right" vertical="center"/>
    </xf>
    <xf numFmtId="0" fontId="1" fillId="0" borderId="10" xfId="0" applyFont="1" applyFill="1" applyBorder="1" applyAlignment="1">
      <alignment horizontal="center" vertical="center"/>
    </xf>
    <xf numFmtId="165" fontId="1" fillId="0" borderId="0" xfId="0" applyNumberFormat="1" applyFont="1" applyFill="1" applyBorder="1" applyAlignment="1">
      <alignment vertical="center"/>
    </xf>
    <xf numFmtId="168" fontId="1" fillId="0" borderId="10" xfId="0" applyNumberFormat="1" applyFont="1" applyFill="1" applyBorder="1" applyAlignment="1">
      <alignment horizontal="center" vertical="center"/>
    </xf>
    <xf numFmtId="165" fontId="1" fillId="0" borderId="0" xfId="0" applyNumberFormat="1" applyFont="1" applyFill="1" applyBorder="1" applyAlignment="1">
      <alignment horizontal="right" vertical="center"/>
    </xf>
    <xf numFmtId="0" fontId="1" fillId="0" borderId="0" xfId="0" applyFont="1" applyFill="1" applyBorder="1" applyAlignment="1">
      <alignment horizontal="center" vertical="center"/>
    </xf>
    <xf numFmtId="165" fontId="34" fillId="4" borderId="10" xfId="0" applyNumberFormat="1" applyFont="1" applyFill="1" applyBorder="1" applyAlignment="1">
      <alignment horizontal="center" vertical="center" wrapText="1"/>
    </xf>
    <xf numFmtId="0" fontId="28" fillId="0" borderId="0" xfId="0" applyFont="1" applyFill="1" applyBorder="1" applyAlignment="1">
      <alignment horizontal="left" vertical="center"/>
    </xf>
    <xf numFmtId="0" fontId="28" fillId="0" borderId="0" xfId="0" applyFont="1" applyFill="1" applyBorder="1" applyAlignment="1">
      <alignment horizontal="right" vertical="center"/>
    </xf>
    <xf numFmtId="0" fontId="11" fillId="3" borderId="10" xfId="0" applyFont="1" applyFill="1" applyBorder="1" applyAlignment="1">
      <alignment horizontal="center" vertical="center"/>
    </xf>
    <xf numFmtId="0" fontId="11" fillId="0" borderId="10" xfId="0" applyFont="1" applyFill="1" applyBorder="1" applyAlignment="1">
      <alignment horizontal="center" vertical="center"/>
    </xf>
    <xf numFmtId="0" fontId="37" fillId="10" borderId="0" xfId="0" applyNumberFormat="1" applyFont="1" applyFill="1" applyBorder="1" applyAlignment="1">
      <alignment horizontal="left" vertical="top" wrapText="1" readingOrder="1"/>
    </xf>
    <xf numFmtId="164" fontId="37" fillId="10" borderId="0" xfId="0" applyNumberFormat="1" applyFont="1" applyFill="1" applyBorder="1" applyAlignment="1">
      <alignment horizontal="center" vertical="top" wrapText="1" readingOrder="1"/>
    </xf>
    <xf numFmtId="164" fontId="38" fillId="10" borderId="0" xfId="0" applyNumberFormat="1" applyFont="1" applyFill="1" applyBorder="1" applyAlignment="1">
      <alignment horizontal="center" vertical="center" wrapText="1" readingOrder="1"/>
    </xf>
    <xf numFmtId="165" fontId="37" fillId="10" borderId="0" xfId="0" applyNumberFormat="1" applyFont="1" applyFill="1" applyBorder="1" applyAlignment="1">
      <alignment horizontal="center" vertical="top" wrapText="1" readingOrder="1"/>
    </xf>
    <xf numFmtId="0" fontId="8" fillId="10" borderId="0" xfId="0" applyFont="1" applyFill="1" applyBorder="1"/>
    <xf numFmtId="0" fontId="12" fillId="10" borderId="0" xfId="0" applyFont="1" applyFill="1" applyBorder="1" applyAlignment="1">
      <alignment horizontal="center"/>
    </xf>
    <xf numFmtId="0" fontId="37" fillId="10" borderId="14" xfId="0" applyNumberFormat="1" applyFont="1" applyFill="1" applyBorder="1" applyAlignment="1">
      <alignment vertical="top" wrapText="1" readingOrder="1"/>
    </xf>
    <xf numFmtId="164" fontId="37" fillId="10" borderId="14" xfId="0" applyNumberFormat="1" applyFont="1" applyFill="1" applyBorder="1" applyAlignment="1">
      <alignment horizontal="center" vertical="top" wrapText="1" readingOrder="1"/>
    </xf>
    <xf numFmtId="164" fontId="38" fillId="10" borderId="14" xfId="0" applyNumberFormat="1" applyFont="1" applyFill="1" applyBorder="1" applyAlignment="1">
      <alignment vertical="top" wrapText="1" readingOrder="1"/>
    </xf>
    <xf numFmtId="165" fontId="37" fillId="10" borderId="14" xfId="0" applyNumberFormat="1" applyFont="1" applyFill="1" applyBorder="1" applyAlignment="1">
      <alignment vertical="top" wrapText="1" readingOrder="1"/>
    </xf>
    <xf numFmtId="0" fontId="37" fillId="10" borderId="14" xfId="0" applyNumberFormat="1" applyFont="1" applyFill="1" applyBorder="1" applyAlignment="1">
      <alignment horizontal="center" vertical="top" wrapText="1" readingOrder="1"/>
    </xf>
    <xf numFmtId="0" fontId="37" fillId="10" borderId="14" xfId="0" applyNumberFormat="1" applyFont="1" applyFill="1" applyBorder="1" applyAlignment="1">
      <alignment horizontal="left" vertical="top" wrapText="1" readingOrder="1"/>
    </xf>
    <xf numFmtId="165" fontId="7" fillId="7" borderId="0" xfId="0" applyNumberFormat="1" applyFont="1" applyFill="1" applyBorder="1" applyAlignment="1">
      <alignment horizontal="center" vertical="center" wrapText="1" readingOrder="1"/>
    </xf>
    <xf numFmtId="165" fontId="7" fillId="8" borderId="0" xfId="0" applyNumberFormat="1" applyFont="1" applyFill="1" applyBorder="1" applyAlignment="1">
      <alignment horizontal="center" vertical="center" wrapText="1" readingOrder="1"/>
    </xf>
    <xf numFmtId="165" fontId="3" fillId="4" borderId="15" xfId="0" applyNumberFormat="1" applyFont="1" applyFill="1" applyBorder="1" applyAlignment="1">
      <alignment horizontal="center" vertical="center" wrapText="1"/>
    </xf>
    <xf numFmtId="0" fontId="1" fillId="3" borderId="15" xfId="0" applyFont="1" applyFill="1" applyBorder="1" applyAlignment="1">
      <alignment horizontal="center" vertical="center"/>
    </xf>
    <xf numFmtId="0" fontId="1" fillId="0" borderId="15" xfId="0" applyFont="1" applyFill="1" applyBorder="1" applyAlignment="1">
      <alignment horizontal="center" vertical="center"/>
    </xf>
    <xf numFmtId="168" fontId="1" fillId="0" borderId="15" xfId="0" applyNumberFormat="1" applyFont="1" applyFill="1" applyBorder="1" applyAlignment="1">
      <alignment horizontal="center" vertical="center"/>
    </xf>
    <xf numFmtId="0" fontId="7" fillId="3" borderId="0" xfId="0" applyNumberFormat="1" applyFont="1" applyFill="1" applyBorder="1" applyAlignment="1">
      <alignment horizontal="center" vertical="center" wrapText="1" readingOrder="1"/>
    </xf>
    <xf numFmtId="0" fontId="7" fillId="0" borderId="0" xfId="0" applyNumberFormat="1" applyFont="1" applyBorder="1" applyAlignment="1">
      <alignment horizontal="center" vertical="center" wrapText="1" readingOrder="1"/>
    </xf>
    <xf numFmtId="0" fontId="3" fillId="4" borderId="0" xfId="0" applyFont="1" applyFill="1" applyBorder="1" applyAlignment="1">
      <alignment horizontal="center" vertical="center" wrapText="1"/>
    </xf>
    <xf numFmtId="1" fontId="28" fillId="0" borderId="0" xfId="0" applyNumberFormat="1" applyFont="1" applyFill="1" applyBorder="1" applyAlignment="1">
      <alignment horizontal="center" vertical="center"/>
    </xf>
    <xf numFmtId="1" fontId="28" fillId="0" borderId="0" xfId="0" applyNumberFormat="1" applyFont="1" applyFill="1" applyBorder="1" applyAlignment="1">
      <alignment horizontal="left" vertical="center"/>
    </xf>
    <xf numFmtId="1" fontId="28" fillId="0" borderId="0" xfId="0" applyNumberFormat="1" applyFont="1" applyFill="1" applyBorder="1" applyAlignment="1">
      <alignment horizontal="right" vertical="center"/>
    </xf>
    <xf numFmtId="0" fontId="1" fillId="3" borderId="0" xfId="0" applyFont="1" applyFill="1" applyBorder="1" applyAlignment="1">
      <alignment horizontal="center" vertical="center"/>
    </xf>
    <xf numFmtId="165" fontId="9" fillId="0" borderId="0" xfId="0" applyNumberFormat="1" applyFont="1" applyFill="1" applyBorder="1" applyAlignment="1">
      <alignment horizontal="center" vertical="center" wrapText="1"/>
    </xf>
    <xf numFmtId="165" fontId="9" fillId="0" borderId="0" xfId="0" applyNumberFormat="1" applyFont="1" applyFill="1" applyBorder="1" applyAlignment="1">
      <alignment horizontal="left" vertical="center" wrapText="1"/>
    </xf>
    <xf numFmtId="165" fontId="9" fillId="0" borderId="0" xfId="0" applyNumberFormat="1" applyFont="1" applyFill="1" applyBorder="1" applyAlignment="1">
      <alignment horizontal="right" vertical="center" wrapText="1"/>
    </xf>
    <xf numFmtId="0" fontId="33" fillId="0" borderId="0" xfId="0" applyNumberFormat="1" applyFont="1" applyBorder="1" applyAlignment="1">
      <alignment horizontal="center" vertical="center" wrapText="1" readingOrder="1"/>
    </xf>
    <xf numFmtId="0" fontId="28" fillId="0" borderId="0" xfId="0" applyFont="1" applyFill="1" applyBorder="1" applyAlignment="1">
      <alignment horizontal="center" vertical="center"/>
    </xf>
    <xf numFmtId="0" fontId="2" fillId="5" borderId="0" xfId="0" applyNumberFormat="1" applyFont="1" applyFill="1" applyBorder="1" applyAlignment="1">
      <alignment horizontal="left" vertical="center" indent="7" readingOrder="1"/>
    </xf>
    <xf numFmtId="0" fontId="30" fillId="0" borderId="11" xfId="0" applyFont="1" applyFill="1" applyBorder="1" applyAlignment="1">
      <alignment vertical="center" wrapText="1"/>
    </xf>
    <xf numFmtId="0" fontId="30" fillId="0" borderId="9" xfId="0" applyFont="1" applyFill="1" applyBorder="1" applyAlignment="1">
      <alignment vertical="center" wrapText="1"/>
    </xf>
    <xf numFmtId="0" fontId="3" fillId="0" borderId="4" xfId="0" applyFont="1" applyBorder="1" applyAlignment="1">
      <alignment horizontal="left" vertical="top" wrapText="1"/>
    </xf>
    <xf numFmtId="0" fontId="3" fillId="0" borderId="2" xfId="0" applyFont="1" applyBorder="1" applyAlignment="1">
      <alignment horizontal="left" vertical="top" wrapText="1"/>
    </xf>
    <xf numFmtId="164" fontId="16" fillId="0" borderId="4" xfId="0" applyNumberFormat="1" applyFont="1" applyBorder="1" applyAlignment="1">
      <alignment vertical="top" wrapText="1"/>
    </xf>
    <xf numFmtId="164" fontId="16" fillId="0" borderId="3" xfId="0" applyNumberFormat="1" applyFont="1" applyBorder="1" applyAlignment="1">
      <alignment vertical="top" wrapText="1"/>
    </xf>
    <xf numFmtId="164" fontId="16" fillId="0" borderId="2" xfId="0" applyNumberFormat="1" applyFont="1" applyBorder="1" applyAlignment="1">
      <alignment vertical="top" wrapText="1"/>
    </xf>
    <xf numFmtId="0" fontId="5" fillId="0" borderId="5" xfId="0" applyFont="1" applyBorder="1" applyAlignment="1">
      <alignment horizontal="left" vertical="center"/>
    </xf>
    <xf numFmtId="0" fontId="31" fillId="0" borderId="5" xfId="0" applyFont="1" applyBorder="1" applyAlignment="1">
      <alignment horizontal="left"/>
    </xf>
    <xf numFmtId="0" fontId="20" fillId="2" borderId="11" xfId="0" applyFont="1" applyFill="1" applyBorder="1" applyAlignment="1">
      <alignment wrapText="1"/>
    </xf>
    <xf numFmtId="0" fontId="20" fillId="2" borderId="9" xfId="0" applyFont="1" applyFill="1" applyBorder="1" applyAlignment="1">
      <alignment wrapText="1"/>
    </xf>
    <xf numFmtId="0" fontId="20" fillId="0" borderId="0" xfId="0" applyFont="1" applyBorder="1" applyAlignment="1">
      <alignment horizontal="left" vertical="top" wrapText="1"/>
    </xf>
    <xf numFmtId="0" fontId="15" fillId="0" borderId="0" xfId="0" applyFont="1" applyBorder="1" applyAlignment="1">
      <alignment horizontal="left" vertical="top" wrapText="1"/>
    </xf>
    <xf numFmtId="0" fontId="19" fillId="0" borderId="0" xfId="0" applyFont="1" applyBorder="1" applyAlignment="1">
      <alignment horizontal="left" vertical="top" wrapText="1"/>
    </xf>
    <xf numFmtId="0" fontId="3" fillId="2" borderId="1" xfId="0" applyFont="1" applyFill="1" applyBorder="1" applyAlignment="1">
      <alignment horizontal="left" vertical="center"/>
    </xf>
    <xf numFmtId="0" fontId="3" fillId="2" borderId="4" xfId="0" applyFont="1" applyFill="1" applyBorder="1" applyAlignment="1">
      <alignment vertical="center"/>
    </xf>
    <xf numFmtId="0" fontId="3" fillId="2" borderId="3" xfId="0" applyFont="1" applyFill="1" applyBorder="1" applyAlignment="1">
      <alignment vertical="center"/>
    </xf>
    <xf numFmtId="0" fontId="3" fillId="2" borderId="2" xfId="0" applyFont="1" applyFill="1" applyBorder="1" applyAlignment="1">
      <alignment vertical="center"/>
    </xf>
    <xf numFmtId="164" fontId="17" fillId="0" borderId="4" xfId="0" applyNumberFormat="1" applyFont="1" applyBorder="1" applyAlignment="1">
      <alignment horizontal="left" vertical="top" wrapText="1"/>
    </xf>
    <xf numFmtId="164" fontId="17" fillId="0" borderId="3" xfId="0" applyNumberFormat="1" applyFont="1" applyBorder="1" applyAlignment="1">
      <alignment horizontal="left" vertical="top" wrapText="1"/>
    </xf>
    <xf numFmtId="0" fontId="3" fillId="2" borderId="4" xfId="0" applyFont="1" applyFill="1" applyBorder="1" applyAlignment="1">
      <alignment horizontal="left" vertical="center"/>
    </xf>
    <xf numFmtId="0" fontId="3" fillId="2" borderId="2" xfId="0" applyFont="1" applyFill="1" applyBorder="1" applyAlignment="1">
      <alignment horizontal="left" vertical="center"/>
    </xf>
    <xf numFmtId="0" fontId="19" fillId="0" borderId="0" xfId="0" applyFont="1" applyBorder="1" applyAlignment="1">
      <alignment horizontal="center" wrapText="1"/>
    </xf>
    <xf numFmtId="0" fontId="20" fillId="0" borderId="0" xfId="0" applyFont="1" applyBorder="1" applyAlignment="1">
      <alignment horizontal="center" vertical="top" wrapText="1"/>
    </xf>
    <xf numFmtId="0" fontId="35" fillId="0" borderId="0" xfId="1" applyFont="1" applyBorder="1" applyAlignment="1">
      <alignment horizontal="left" vertical="top" wrapText="1"/>
    </xf>
    <xf numFmtId="0" fontId="30" fillId="0" borderId="0" xfId="0" applyFont="1" applyBorder="1" applyAlignment="1">
      <alignment horizontal="left" vertical="top" wrapText="1"/>
    </xf>
    <xf numFmtId="0" fontId="31" fillId="0" borderId="0" xfId="0" applyFont="1" applyBorder="1" applyAlignment="1">
      <alignment horizontal="left"/>
    </xf>
    <xf numFmtId="0" fontId="20" fillId="2" borderId="7" xfId="0" applyFont="1" applyFill="1" applyBorder="1" applyAlignment="1">
      <alignment wrapText="1"/>
    </xf>
    <xf numFmtId="0" fontId="29" fillId="0" borderId="11" xfId="1" applyFont="1" applyBorder="1" applyAlignment="1">
      <alignment vertical="center" wrapText="1"/>
    </xf>
    <xf numFmtId="0" fontId="29" fillId="0" borderId="9" xfId="1" applyFont="1" applyBorder="1" applyAlignment="1">
      <alignment vertical="center" wrapText="1"/>
    </xf>
    <xf numFmtId="0" fontId="20" fillId="2" borderId="0" xfId="0" applyFont="1" applyFill="1" applyBorder="1" applyAlignment="1">
      <alignment horizontal="left" vertical="center"/>
    </xf>
    <xf numFmtId="0" fontId="20" fillId="2" borderId="8" xfId="0" applyFont="1" applyFill="1" applyBorder="1" applyAlignment="1">
      <alignment horizontal="left" vertical="center"/>
    </xf>
    <xf numFmtId="165" fontId="28" fillId="0" borderId="11" xfId="0" applyNumberFormat="1" applyFont="1" applyFill="1" applyBorder="1" applyAlignment="1">
      <alignment vertical="center" wrapText="1"/>
    </xf>
    <xf numFmtId="165" fontId="28" fillId="0" borderId="7" xfId="0" applyNumberFormat="1" applyFont="1" applyFill="1" applyBorder="1" applyAlignment="1">
      <alignment vertical="center" wrapText="1"/>
    </xf>
    <xf numFmtId="165" fontId="28" fillId="0" borderId="9" xfId="0" applyNumberFormat="1" applyFont="1" applyFill="1" applyBorder="1" applyAlignment="1">
      <alignment vertical="center" wrapText="1"/>
    </xf>
    <xf numFmtId="0" fontId="37" fillId="10" borderId="0" xfId="0" applyNumberFormat="1" applyFont="1" applyFill="1" applyBorder="1" applyAlignment="1">
      <alignment horizontal="center" vertical="top" wrapText="1" readingOrder="1"/>
    </xf>
    <xf numFmtId="0" fontId="12" fillId="10" borderId="0" xfId="0" applyFont="1" applyFill="1" applyBorder="1" applyAlignment="1">
      <alignment horizontal="center"/>
    </xf>
    <xf numFmtId="0" fontId="5" fillId="0" borderId="0" xfId="0" applyFont="1" applyBorder="1" applyAlignment="1">
      <alignment horizontal="center" vertical="center"/>
    </xf>
    <xf numFmtId="165" fontId="37" fillId="10" borderId="0" xfId="0" applyNumberFormat="1" applyFont="1" applyFill="1" applyBorder="1" applyAlignment="1">
      <alignment horizontal="center" vertical="top" wrapText="1" readingOrder="1"/>
    </xf>
    <xf numFmtId="0" fontId="2" fillId="5" borderId="0" xfId="0" applyNumberFormat="1" applyFont="1" applyFill="1" applyBorder="1" applyAlignment="1">
      <alignment horizontal="left" vertical="center" wrapText="1" indent="7" readingOrder="1"/>
    </xf>
    <xf numFmtId="0" fontId="15" fillId="0" borderId="0" xfId="0" applyFont="1" applyBorder="1" applyAlignment="1">
      <alignment horizontal="center" vertical="center" wrapText="1"/>
    </xf>
    <xf numFmtId="0" fontId="5" fillId="0" borderId="0" xfId="0" applyFont="1" applyBorder="1" applyAlignment="1">
      <alignment horizontal="left" vertical="center"/>
    </xf>
    <xf numFmtId="0" fontId="20" fillId="0" borderId="0" xfId="0" applyFont="1" applyBorder="1" applyAlignment="1">
      <alignment vertical="top" wrapText="1"/>
    </xf>
    <xf numFmtId="0" fontId="31" fillId="0" borderId="0" xfId="0" applyFont="1" applyBorder="1" applyAlignment="1"/>
    <xf numFmtId="0" fontId="15" fillId="0" borderId="0" xfId="0" applyFont="1" applyBorder="1" applyAlignment="1">
      <alignment wrapText="1"/>
    </xf>
    <xf numFmtId="0" fontId="15" fillId="0" borderId="0" xfId="0" applyFont="1" applyBorder="1" applyAlignment="1">
      <alignment horizontal="left" wrapText="1"/>
    </xf>
    <xf numFmtId="166" fontId="6" fillId="6" borderId="0" xfId="0" applyNumberFormat="1" applyFont="1" applyFill="1" applyBorder="1" applyAlignment="1">
      <alignment horizontal="right" vertical="center" wrapText="1" readingOrder="1"/>
    </xf>
    <xf numFmtId="166" fontId="6" fillId="6" borderId="0" xfId="0" applyNumberFormat="1" applyFont="1" applyFill="1" applyBorder="1" applyAlignment="1">
      <alignment horizontal="left" vertical="center" wrapText="1" readingOrder="1"/>
    </xf>
    <xf numFmtId="0" fontId="15" fillId="0" borderId="0" xfId="0" applyFont="1" applyBorder="1" applyAlignment="1">
      <alignment horizontal="center" wrapText="1"/>
    </xf>
    <xf numFmtId="0" fontId="27" fillId="6" borderId="0" xfId="1" applyNumberFormat="1" applyFill="1" applyBorder="1" applyAlignment="1">
      <alignment horizontal="center" vertical="center" wrapText="1" readingOrder="1"/>
    </xf>
  </cellXfs>
  <cellStyles count="2">
    <cellStyle name="Hyperlink" xfId="1" builtinId="8"/>
    <cellStyle name="Normal" xfId="0" builtinId="0"/>
  </cellStyles>
  <dxfs count="240">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1"/>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vertical="center" textRotation="0" wrapText="1" indent="0" justifyLastLine="0" shrinkToFit="0" readingOrder="1"/>
      <border diagonalUp="0" diagonalDown="0" outline="0">
        <left style="medium">
          <color rgb="FFFFFF99"/>
        </left>
        <right style="medium">
          <color rgb="FFFFFF99"/>
        </right>
        <top style="medium">
          <color rgb="FFFFFF99"/>
        </top>
        <bottom style="medium">
          <color rgb="FFFFFF99"/>
        </bottom>
      </border>
    </dxf>
    <dxf>
      <font>
        <b val="0"/>
        <i val="0"/>
        <strike val="0"/>
        <condense val="0"/>
        <extend val="0"/>
        <outline val="0"/>
        <shadow val="0"/>
        <u val="none"/>
        <vertAlign val="baseline"/>
        <sz val="10"/>
        <color auto="1"/>
        <name val="Arial"/>
        <family val="2"/>
        <scheme val="none"/>
      </font>
      <numFmt numFmtId="165" formatCode="h:mm;@"/>
      <fill>
        <patternFill patternType="none">
          <fgColor indexed="64"/>
          <bgColor auto="1"/>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5" formatCode="h:mm;@"/>
      <fill>
        <patternFill patternType="none">
          <fgColor indexed="64"/>
          <bgColor auto="1"/>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5" formatCode="h:mm;@"/>
      <fill>
        <patternFill patternType="none">
          <fgColor indexed="64"/>
          <bgColor auto="1"/>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left"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7" formatCode="[$-409]h:mm\ AM/PM;@"/>
      <fill>
        <patternFill patternType="none">
          <fgColor indexed="64"/>
          <bgColor indexed="65"/>
        </patternFill>
      </fill>
      <alignment horizontal="left"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7" formatCode="[$-409]h:mm\ AM/P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7" formatCode="[$-409]h:mm\ AM/PM;@"/>
      <fill>
        <patternFill patternType="none">
          <fgColor indexed="64"/>
          <bgColor indexed="65"/>
        </patternFill>
      </fill>
      <alignment horizontal="right"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4" formatCode="[$-F800]ddd\,\ mmm\ dd"/>
      <fill>
        <patternFill patternType="none">
          <fgColor indexed="64"/>
          <bgColor auto="1"/>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left" vertical="center" textRotation="0" wrapText="1" indent="0" justifyLastLine="0" shrinkToFit="0" readingOrder="1"/>
    </dxf>
    <dxf>
      <fill>
        <patternFill patternType="none">
          <fgColor indexed="64"/>
          <bgColor auto="1"/>
        </patternFill>
      </fill>
      <alignment vertical="center" textRotation="0" wrapText="1" indent="0" justifyLastLine="0" shrinkToFit="0" readingOrder="1"/>
    </dxf>
    <dxf>
      <font>
        <b/>
        <i val="0"/>
        <strike val="0"/>
        <condense val="0"/>
        <extend val="0"/>
        <outline val="0"/>
        <shadow val="0"/>
        <u val="none"/>
        <vertAlign val="baseline"/>
        <sz val="10"/>
        <color theme="0"/>
        <name val="Arial"/>
        <family val="2"/>
        <scheme val="none"/>
      </font>
      <numFmt numFmtId="0" formatCode="General"/>
      <fill>
        <patternFill patternType="solid">
          <fgColor indexed="64"/>
          <bgColor theme="6" tint="-0.249977111117893"/>
        </patternFill>
      </fill>
      <alignment horizontal="general" vertical="top"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1"/>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vertical="center" textRotation="0" wrapText="1" indent="0" justifyLastLine="0" shrinkToFit="0" readingOrder="1"/>
      <border diagonalUp="0" diagonalDown="0" outline="0">
        <left style="medium">
          <color rgb="FFFFFF99"/>
        </left>
        <right style="medium">
          <color rgb="FFFFFF99"/>
        </right>
        <top style="medium">
          <color rgb="FFFFFF99"/>
        </top>
        <bottom style="medium">
          <color rgb="FFFFFF99"/>
        </bottom>
      </border>
    </dxf>
    <dxf>
      <font>
        <b val="0"/>
        <i val="0"/>
        <strike val="0"/>
        <condense val="0"/>
        <extend val="0"/>
        <outline val="0"/>
        <shadow val="0"/>
        <u val="none"/>
        <vertAlign val="baseline"/>
        <sz val="10"/>
        <color auto="1"/>
        <name val="Arial"/>
        <family val="2"/>
        <scheme val="none"/>
      </font>
      <numFmt numFmtId="165" formatCode="h:mm;@"/>
      <fill>
        <patternFill patternType="none">
          <fgColor indexed="64"/>
          <bgColor auto="1"/>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5" formatCode="h:mm;@"/>
      <fill>
        <patternFill patternType="none">
          <fgColor indexed="64"/>
          <bgColor auto="1"/>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5" formatCode="h:mm;@"/>
      <fill>
        <patternFill patternType="none">
          <fgColor indexed="64"/>
          <bgColor auto="1"/>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left"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7" formatCode="[$-409]h:mm\ AM/PM;@"/>
      <fill>
        <patternFill patternType="none">
          <fgColor indexed="64"/>
          <bgColor indexed="65"/>
        </patternFill>
      </fill>
      <alignment horizontal="left"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7" formatCode="[$-409]h:mm\ AM/P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7" formatCode="[$-409]h:mm\ AM/PM;@"/>
      <fill>
        <patternFill patternType="none">
          <fgColor indexed="64"/>
          <bgColor indexed="65"/>
        </patternFill>
      </fill>
      <alignment horizontal="right"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4" formatCode="[$-F800]ddd\,\ mmm\ dd"/>
      <fill>
        <patternFill patternType="none">
          <fgColor indexed="64"/>
          <bgColor auto="1"/>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left" vertical="center" textRotation="0" wrapText="1" indent="0" justifyLastLine="0" shrinkToFit="0" readingOrder="1"/>
    </dxf>
    <dxf>
      <fill>
        <patternFill patternType="none">
          <fgColor rgb="FF000000"/>
          <bgColor auto="1"/>
        </patternFill>
      </fill>
      <alignment vertical="center" textRotation="0" wrapText="1" indent="0" justifyLastLine="0" shrinkToFit="0" readingOrder="1"/>
    </dxf>
    <dxf>
      <font>
        <b/>
        <i val="0"/>
        <strike val="0"/>
        <condense val="0"/>
        <extend val="0"/>
        <outline val="0"/>
        <shadow val="0"/>
        <u val="none"/>
        <vertAlign val="baseline"/>
        <sz val="10"/>
        <color theme="0"/>
        <name val="Arial"/>
        <family val="2"/>
        <scheme val="none"/>
      </font>
      <numFmt numFmtId="0" formatCode="General"/>
      <fill>
        <patternFill patternType="solid">
          <fgColor indexed="64"/>
          <bgColor theme="6" tint="-0.249977111117893"/>
        </patternFill>
      </fill>
      <alignment horizontal="general" vertical="top"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1"/>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vertical="center" textRotation="0" wrapText="1" indent="0" justifyLastLine="0" shrinkToFit="0" readingOrder="1"/>
      <border diagonalUp="0" diagonalDown="0" outline="0">
        <left style="medium">
          <color rgb="FFFFFF99"/>
        </left>
        <right style="medium">
          <color rgb="FFFFFF99"/>
        </right>
        <top style="medium">
          <color rgb="FFFFFF99"/>
        </top>
        <bottom style="medium">
          <color rgb="FFFFFF99"/>
        </bottom>
      </border>
    </dxf>
    <dxf>
      <font>
        <b val="0"/>
        <i val="0"/>
        <strike val="0"/>
        <condense val="0"/>
        <extend val="0"/>
        <outline val="0"/>
        <shadow val="0"/>
        <u val="none"/>
        <vertAlign val="baseline"/>
        <sz val="10"/>
        <color auto="1"/>
        <name val="Arial"/>
        <family val="2"/>
        <scheme val="none"/>
      </font>
      <numFmt numFmtId="165" formatCode="h:mm;@"/>
      <fill>
        <patternFill patternType="none">
          <fgColor indexed="64"/>
          <bgColor auto="1"/>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5" formatCode="h:mm;@"/>
      <fill>
        <patternFill patternType="none">
          <fgColor indexed="64"/>
          <bgColor auto="1"/>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5" formatCode="h:mm;@"/>
      <fill>
        <patternFill patternType="none">
          <fgColor indexed="64"/>
          <bgColor auto="1"/>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left"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7" formatCode="[$-409]h:mm\ AM/PM;@"/>
      <fill>
        <patternFill patternType="none">
          <fgColor indexed="64"/>
          <bgColor indexed="65"/>
        </patternFill>
      </fill>
      <alignment horizontal="left"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7" formatCode="[$-409]h:mm\ AM/P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7" formatCode="[$-409]h:mm\ AM/PM;@"/>
      <fill>
        <patternFill patternType="none">
          <fgColor indexed="64"/>
          <bgColor indexed="65"/>
        </patternFill>
      </fill>
      <alignment horizontal="right"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4" formatCode="[$-F800]ddd\,\ mmm\ dd"/>
      <fill>
        <patternFill patternType="none">
          <fgColor indexed="64"/>
          <bgColor auto="1"/>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left" vertical="center" textRotation="0" wrapText="1" indent="0" justifyLastLine="0" shrinkToFit="0" readingOrder="1"/>
    </dxf>
    <dxf>
      <fill>
        <patternFill patternType="none">
          <fgColor rgb="FF000000"/>
          <bgColor auto="1"/>
        </patternFill>
      </fill>
      <alignment vertical="center" textRotation="0" wrapText="1" indent="0" justifyLastLine="0" shrinkToFit="0" readingOrder="1"/>
    </dxf>
    <dxf>
      <font>
        <b/>
        <i val="0"/>
        <strike val="0"/>
        <condense val="0"/>
        <extend val="0"/>
        <outline val="0"/>
        <shadow val="0"/>
        <u val="none"/>
        <vertAlign val="baseline"/>
        <sz val="10"/>
        <color theme="0"/>
        <name val="Arial"/>
        <family val="2"/>
        <scheme val="none"/>
      </font>
      <numFmt numFmtId="0" formatCode="General"/>
      <fill>
        <patternFill patternType="solid">
          <fgColor indexed="64"/>
          <bgColor theme="6" tint="-0.249977111117893"/>
        </patternFill>
      </fill>
      <alignment horizontal="general" vertical="top"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1"/>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vertical="center" textRotation="0" wrapText="1" indent="0" justifyLastLine="0" shrinkToFit="0" readingOrder="1"/>
      <border diagonalUp="0" diagonalDown="0" outline="0">
        <left style="medium">
          <color rgb="FFFFFF99"/>
        </left>
        <right style="medium">
          <color rgb="FFFFFF99"/>
        </right>
        <top style="medium">
          <color rgb="FFFFFF99"/>
        </top>
        <bottom style="medium">
          <color rgb="FFFFFF99"/>
        </bottom>
      </border>
    </dxf>
    <dxf>
      <font>
        <b val="0"/>
        <i val="0"/>
        <strike val="0"/>
        <condense val="0"/>
        <extend val="0"/>
        <outline val="0"/>
        <shadow val="0"/>
        <u val="none"/>
        <vertAlign val="baseline"/>
        <sz val="10"/>
        <color auto="1"/>
        <name val="Arial"/>
        <family val="2"/>
        <scheme val="none"/>
      </font>
      <numFmt numFmtId="165" formatCode="h:mm;@"/>
      <fill>
        <patternFill patternType="none">
          <fgColor indexed="64"/>
          <bgColor auto="1"/>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5" formatCode="h:mm;@"/>
      <fill>
        <patternFill patternType="none">
          <fgColor indexed="64"/>
          <bgColor auto="1"/>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5" formatCode="h:mm;@"/>
      <fill>
        <patternFill patternType="none">
          <fgColor indexed="64"/>
          <bgColor auto="1"/>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left"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7" formatCode="[$-409]h:mm\ AM/PM;@"/>
      <fill>
        <patternFill patternType="none">
          <fgColor indexed="64"/>
          <bgColor indexed="65"/>
        </patternFill>
      </fill>
      <alignment horizontal="left"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7" formatCode="[$-409]h:mm\ AM/P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7" formatCode="[$-409]h:mm\ AM/PM;@"/>
      <fill>
        <patternFill patternType="none">
          <fgColor indexed="64"/>
          <bgColor indexed="65"/>
        </patternFill>
      </fill>
      <alignment horizontal="right"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4" formatCode="[$-F800]ddd\,\ mmm\ dd"/>
      <fill>
        <patternFill patternType="none">
          <fgColor indexed="64"/>
          <bgColor auto="1"/>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left" vertical="center" textRotation="0" wrapText="1" indent="0" justifyLastLine="0" shrinkToFit="0" readingOrder="1"/>
    </dxf>
    <dxf>
      <fill>
        <patternFill patternType="none">
          <fgColor rgb="FF000000"/>
          <bgColor auto="1"/>
        </patternFill>
      </fill>
      <alignment vertical="center" textRotation="0" wrapText="1" indent="0" justifyLastLine="0" shrinkToFit="0" readingOrder="1"/>
    </dxf>
    <dxf>
      <font>
        <b/>
        <i val="0"/>
        <strike val="0"/>
        <condense val="0"/>
        <extend val="0"/>
        <outline val="0"/>
        <shadow val="0"/>
        <u val="none"/>
        <vertAlign val="baseline"/>
        <sz val="10"/>
        <color theme="0"/>
        <name val="Arial"/>
        <family val="2"/>
        <scheme val="none"/>
      </font>
      <numFmt numFmtId="0" formatCode="General"/>
      <fill>
        <patternFill patternType="solid">
          <fgColor indexed="64"/>
          <bgColor theme="6" tint="-0.249977111117893"/>
        </patternFill>
      </fill>
      <alignment horizontal="general" vertical="top"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1"/>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vertical="center" textRotation="0" wrapText="1" indent="0" justifyLastLine="0" shrinkToFit="0" readingOrder="1"/>
      <border diagonalUp="0" diagonalDown="0" outline="0">
        <left style="medium">
          <color rgb="FFFFFF99"/>
        </left>
        <right style="medium">
          <color rgb="FFFFFF99"/>
        </right>
        <top style="medium">
          <color rgb="FFFFFF99"/>
        </top>
        <bottom style="medium">
          <color rgb="FFFFFF99"/>
        </bottom>
      </border>
    </dxf>
    <dxf>
      <font>
        <b val="0"/>
        <i val="0"/>
        <strike val="0"/>
        <condense val="0"/>
        <extend val="0"/>
        <outline val="0"/>
        <shadow val="0"/>
        <u val="none"/>
        <vertAlign val="baseline"/>
        <sz val="10"/>
        <color auto="1"/>
        <name val="Arial"/>
        <family val="2"/>
        <scheme val="none"/>
      </font>
      <numFmt numFmtId="165" formatCode="h:mm;@"/>
      <fill>
        <patternFill patternType="none">
          <fgColor indexed="64"/>
          <bgColor auto="1"/>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5" formatCode="h:mm;@"/>
      <fill>
        <patternFill patternType="none">
          <fgColor indexed="64"/>
          <bgColor auto="1"/>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5" formatCode="h:mm;@"/>
      <fill>
        <patternFill patternType="none">
          <fgColor indexed="64"/>
          <bgColor auto="1"/>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left"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7" formatCode="[$-409]h:mm\ AM/PM;@"/>
      <fill>
        <patternFill patternType="none">
          <fgColor indexed="64"/>
          <bgColor indexed="65"/>
        </patternFill>
      </fill>
      <alignment horizontal="left"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7" formatCode="[$-409]h:mm\ AM/P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7" formatCode="[$-409]h:mm\ AM/PM;@"/>
      <fill>
        <patternFill patternType="none">
          <fgColor indexed="64"/>
          <bgColor indexed="65"/>
        </patternFill>
      </fill>
      <alignment horizontal="right"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4" formatCode="[$-F800]ddd\,\ mmm\ dd"/>
      <fill>
        <patternFill patternType="none">
          <fgColor indexed="64"/>
          <bgColor auto="1"/>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left" vertical="center" textRotation="0" wrapText="1" indent="0" justifyLastLine="0" shrinkToFit="0" readingOrder="1"/>
    </dxf>
    <dxf>
      <fill>
        <patternFill patternType="none">
          <fgColor rgb="FF000000"/>
          <bgColor auto="1"/>
        </patternFill>
      </fill>
      <alignment vertical="center" textRotation="0" wrapText="1" indent="0" justifyLastLine="0" shrinkToFit="0" readingOrder="1"/>
    </dxf>
    <dxf>
      <font>
        <b/>
        <i val="0"/>
        <strike val="0"/>
        <condense val="0"/>
        <extend val="0"/>
        <outline val="0"/>
        <shadow val="0"/>
        <u val="none"/>
        <vertAlign val="baseline"/>
        <sz val="10"/>
        <color theme="0"/>
        <name val="Arial"/>
        <family val="2"/>
        <scheme val="none"/>
      </font>
      <numFmt numFmtId="0" formatCode="General"/>
      <fill>
        <patternFill patternType="solid">
          <fgColor indexed="64"/>
          <bgColor theme="6" tint="-0.249977111117893"/>
        </patternFill>
      </fill>
      <alignment horizontal="general" vertical="top"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1"/>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vertical="center" textRotation="0" wrapText="1" indent="0" justifyLastLine="0" shrinkToFit="0" readingOrder="1"/>
      <border diagonalUp="0" diagonalDown="0" outline="0">
        <left style="medium">
          <color rgb="FFFFFF99"/>
        </left>
        <right style="medium">
          <color rgb="FFFFFF99"/>
        </right>
        <top style="medium">
          <color rgb="FFFFFF99"/>
        </top>
        <bottom style="medium">
          <color rgb="FFFFFF99"/>
        </bottom>
      </border>
    </dxf>
    <dxf>
      <font>
        <b val="0"/>
        <i val="0"/>
        <strike val="0"/>
        <condense val="0"/>
        <extend val="0"/>
        <outline val="0"/>
        <shadow val="0"/>
        <u val="none"/>
        <vertAlign val="baseline"/>
        <sz val="10"/>
        <color auto="1"/>
        <name val="Arial"/>
        <family val="2"/>
        <scheme val="none"/>
      </font>
      <numFmt numFmtId="165" formatCode="h:mm;@"/>
      <fill>
        <patternFill patternType="none">
          <fgColor indexed="64"/>
          <bgColor auto="1"/>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5" formatCode="h:mm;@"/>
      <fill>
        <patternFill patternType="none">
          <fgColor indexed="64"/>
          <bgColor auto="1"/>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5" formatCode="h:mm;@"/>
      <fill>
        <patternFill patternType="none">
          <fgColor indexed="64"/>
          <bgColor auto="1"/>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left"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7" formatCode="[$-409]h:mm\ AM/PM;@"/>
      <fill>
        <patternFill patternType="none">
          <fgColor indexed="64"/>
          <bgColor indexed="65"/>
        </patternFill>
      </fill>
      <alignment horizontal="left"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7" formatCode="[$-409]h:mm\ AM/P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7" formatCode="[$-409]h:mm\ AM/PM;@"/>
      <fill>
        <patternFill patternType="none">
          <fgColor indexed="64"/>
          <bgColor indexed="65"/>
        </patternFill>
      </fill>
      <alignment horizontal="right"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4" formatCode="[$-F800]ddd\,\ mmm\ dd"/>
      <fill>
        <patternFill patternType="none">
          <fgColor indexed="64"/>
          <bgColor auto="1"/>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left" vertical="center" textRotation="0" wrapText="1" indent="0" justifyLastLine="0" shrinkToFit="0" readingOrder="1"/>
    </dxf>
    <dxf>
      <fill>
        <patternFill patternType="none">
          <fgColor rgb="FF000000"/>
          <bgColor auto="1"/>
        </patternFill>
      </fill>
      <alignment vertical="center" textRotation="0" wrapText="1" indent="0" justifyLastLine="0" shrinkToFit="0" readingOrder="1"/>
    </dxf>
    <dxf>
      <font>
        <b/>
        <i val="0"/>
        <strike val="0"/>
        <condense val="0"/>
        <extend val="0"/>
        <outline val="0"/>
        <shadow val="0"/>
        <u val="none"/>
        <vertAlign val="baseline"/>
        <sz val="10"/>
        <color theme="0"/>
        <name val="Arial"/>
        <family val="2"/>
        <scheme val="none"/>
      </font>
      <numFmt numFmtId="0" formatCode="General"/>
      <fill>
        <patternFill patternType="solid">
          <fgColor indexed="64"/>
          <bgColor theme="6" tint="-0.249977111117893"/>
        </patternFill>
      </fill>
      <alignment horizontal="general" vertical="top"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1"/>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vertical="center" textRotation="0" wrapText="1" indent="0" justifyLastLine="0" shrinkToFit="0" readingOrder="1"/>
      <border diagonalUp="0" diagonalDown="0" outline="0">
        <left style="medium">
          <color rgb="FFFFFF99"/>
        </left>
        <right style="medium">
          <color rgb="FFFFFF99"/>
        </right>
        <top style="medium">
          <color rgb="FFFFFF99"/>
        </top>
        <bottom style="medium">
          <color rgb="FFFFFF99"/>
        </bottom>
      </border>
    </dxf>
    <dxf>
      <font>
        <b val="0"/>
        <i val="0"/>
        <strike val="0"/>
        <condense val="0"/>
        <extend val="0"/>
        <outline val="0"/>
        <shadow val="0"/>
        <u val="none"/>
        <vertAlign val="baseline"/>
        <sz val="10"/>
        <color auto="1"/>
        <name val="Arial"/>
        <family val="2"/>
        <scheme val="none"/>
      </font>
      <numFmt numFmtId="165" formatCode="h:mm;@"/>
      <fill>
        <patternFill patternType="none">
          <fgColor indexed="64"/>
          <bgColor auto="1"/>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5" formatCode="h:mm;@"/>
      <fill>
        <patternFill patternType="none">
          <fgColor indexed="64"/>
          <bgColor auto="1"/>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5" formatCode="h:mm;@"/>
      <fill>
        <patternFill patternType="none">
          <fgColor indexed="64"/>
          <bgColor auto="1"/>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left"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7" formatCode="[$-409]h:mm\ AM/PM;@"/>
      <fill>
        <patternFill patternType="none">
          <fgColor indexed="64"/>
          <bgColor indexed="65"/>
        </patternFill>
      </fill>
      <alignment horizontal="left"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7" formatCode="[$-409]h:mm\ AM/P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7" formatCode="[$-409]h:mm\ AM/PM;@"/>
      <fill>
        <patternFill patternType="none">
          <fgColor indexed="64"/>
          <bgColor indexed="65"/>
        </patternFill>
      </fill>
      <alignment horizontal="right"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6" formatCode="m/d/yy\ h:mm;@"/>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164" formatCode="[$-F800]ddd\,\ mmm\ dd"/>
      <fill>
        <patternFill patternType="none">
          <fgColor indexed="64"/>
          <bgColor auto="1"/>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left" vertical="center" textRotation="0" wrapText="1" indent="0" justifyLastLine="0" shrinkToFit="0" readingOrder="1"/>
    </dxf>
    <dxf>
      <fill>
        <patternFill patternType="none">
          <fgColor rgb="FF000000"/>
          <bgColor auto="1"/>
        </patternFill>
      </fill>
      <alignment vertical="center" textRotation="0" wrapText="1" indent="0" justifyLastLine="0" shrinkToFit="0" readingOrder="1"/>
    </dxf>
    <dxf>
      <font>
        <b/>
        <i val="0"/>
        <strike val="0"/>
        <condense val="0"/>
        <extend val="0"/>
        <outline val="0"/>
        <shadow val="0"/>
        <u val="none"/>
        <vertAlign val="baseline"/>
        <sz val="10"/>
        <color theme="0"/>
        <name val="Arial"/>
        <family val="2"/>
        <scheme val="none"/>
      </font>
      <numFmt numFmtId="0" formatCode="General"/>
      <fill>
        <patternFill patternType="solid">
          <fgColor indexed="64"/>
          <bgColor theme="6" tint="-0.249977111117893"/>
        </patternFill>
      </fill>
      <alignment horizontal="general" vertical="top" textRotation="0" wrapText="1" indent="0" justifyLastLine="0" shrinkToFit="0" readingOrder="1"/>
    </dxf>
    <dxf>
      <font>
        <b val="0"/>
        <i val="0"/>
        <strike val="0"/>
        <condense val="0"/>
        <extend val="0"/>
        <outline val="0"/>
        <shadow val="0"/>
        <u val="none"/>
        <vertAlign val="baseline"/>
        <sz val="11"/>
        <color auto="1"/>
        <name val="Calibri"/>
        <family val="2"/>
        <scheme val="none"/>
      </font>
      <numFmt numFmtId="21" formatCode="d\-mmm"/>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numFmt numFmtId="21" formatCode="d\-mmm"/>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numFmt numFmtId="21" formatCode="d\-mmm"/>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numFmt numFmtId="21" formatCode="d\-mmm"/>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Calibri"/>
        <family val="2"/>
        <scheme val="none"/>
      </font>
      <fill>
        <patternFill patternType="none">
          <fgColor indexed="64"/>
          <bgColor indexed="65"/>
        </patternFill>
      </fill>
      <alignment horizontal="left" vertical="top" textRotation="0" wrapText="1" indent="0" justifyLastLine="0" shrinkToFit="0" readingOrder="0"/>
    </dxf>
    <dxf>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style="thin">
          <color theme="0" tint="-0.14996795556505021"/>
        </horizontal>
      </border>
    </dxf>
    <dxf>
      <fill>
        <patternFill>
          <bgColor theme="4" tint="0.79998168889431442"/>
        </patternFill>
      </fill>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style="thin">
          <color theme="0" tint="-0.14996795556505021"/>
        </horizontal>
      </border>
    </dxf>
    <dxf>
      <font>
        <b/>
        <i val="0"/>
      </font>
      <fill>
        <patternFill>
          <bgColor theme="2" tint="-9.9948118533890809E-2"/>
        </patternFill>
      </fill>
      <border>
        <top style="thin">
          <color theme="0" tint="-0.14996795556505021"/>
        </top>
        <vertical/>
        <horizontal style="thin">
          <color theme="0" tint="-0.14996795556505021"/>
        </horizontal>
      </border>
    </dxf>
  </dxfs>
  <tableStyles count="1" defaultTableStyle="TableStyleMedium9" defaultPivotStyle="PivotStyleLight16">
    <tableStyle name="Table Style 1" pivot="0" count="3" xr9:uid="{1C607B7C-683F-4344-B068-14C2C5826632}">
      <tableStyleElement type="headerRow" dxfId="239"/>
      <tableStyleElement type="firstRowStripe" dxfId="238"/>
      <tableStyleElement type="secondRowStripe" dxfId="237"/>
    </tableStyle>
  </tableStyles>
  <colors>
    <indexedColors>
      <rgbColor rgb="00000000"/>
      <rgbColor rgb="00FFFFFF"/>
      <rgbColor rgb="00FF0000"/>
      <rgbColor rgb="0000FF00"/>
      <rgbColor rgb="000000FF"/>
      <rgbColor rgb="00FFFF00"/>
      <rgbColor rgb="00FF00FF"/>
      <rgbColor rgb="0000FFFF"/>
      <rgbColor rgb="00000000"/>
      <rgbColor rgb="00444444"/>
      <rgbColor rgb="00FFFFFF"/>
      <rgbColor rgb="00F5F5F5"/>
      <rgbColor rgb="00D3D3D3"/>
      <rgbColor rgb="00F0F8FF"/>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E87722"/>
      <color rgb="FF000000"/>
      <color rgb="FFF5F5F5"/>
      <color rgb="FFFFFFCC"/>
      <color rgb="FF006877"/>
      <color rgb="FFEDEDED"/>
      <color rgb="FFF0F8FF"/>
      <color rgb="FFD3D3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104775</xdr:colOff>
      <xdr:row>0</xdr:row>
      <xdr:rowOff>104775</xdr:rowOff>
    </xdr:from>
    <xdr:to>
      <xdr:col>0</xdr:col>
      <xdr:colOff>542925</xdr:colOff>
      <xdr:row>2</xdr:row>
      <xdr:rowOff>123824</xdr:rowOff>
    </xdr:to>
    <xdr:pic>
      <xdr:nvPicPr>
        <xdr:cNvPr id="2" name="Picture 1">
          <a:extLst>
            <a:ext uri="{FF2B5EF4-FFF2-40B4-BE49-F238E27FC236}">
              <a16:creationId xmlns:a16="http://schemas.microsoft.com/office/drawing/2014/main" id="{87927B9E-692E-45B8-89A2-F657A3439C57}"/>
            </a:ext>
          </a:extLst>
        </xdr:cNvPr>
        <xdr:cNvPicPr/>
      </xdr:nvPicPr>
      <xdr:blipFill>
        <a:blip xmlns:r="http://schemas.openxmlformats.org/officeDocument/2006/relationships" r:embed="rId1" cstate="print"/>
        <a:stretch>
          <a:fillRect/>
        </a:stretch>
      </xdr:blipFill>
      <xdr:spPr>
        <a:xfrm>
          <a:off x="104775" y="104775"/>
          <a:ext cx="438150" cy="3848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0</xdr:row>
      <xdr:rowOff>104775</xdr:rowOff>
    </xdr:from>
    <xdr:to>
      <xdr:col>0</xdr:col>
      <xdr:colOff>542925</xdr:colOff>
      <xdr:row>2</xdr:row>
      <xdr:rowOff>123824</xdr:rowOff>
    </xdr:to>
    <xdr:pic>
      <xdr:nvPicPr>
        <xdr:cNvPr id="2" name="Picture 1">
          <a:extLst>
            <a:ext uri="{FF2B5EF4-FFF2-40B4-BE49-F238E27FC236}">
              <a16:creationId xmlns:a16="http://schemas.microsoft.com/office/drawing/2014/main" id="{12171F19-265E-4CD1-B014-86B2C366547C}"/>
            </a:ext>
          </a:extLst>
        </xdr:cNvPr>
        <xdr:cNvPicPr/>
      </xdr:nvPicPr>
      <xdr:blipFill>
        <a:blip xmlns:r="http://schemas.openxmlformats.org/officeDocument/2006/relationships" r:embed="rId1" cstate="print"/>
        <a:stretch>
          <a:fillRect/>
        </a:stretch>
      </xdr:blipFill>
      <xdr:spPr>
        <a:xfrm>
          <a:off x="103505" y="103505"/>
          <a:ext cx="441960" cy="387349"/>
        </a:xfrm>
        <a:prstGeom prst="rect">
          <a:avLst/>
        </a:prstGeom>
      </xdr:spPr>
    </xdr:pic>
    <xdr:clientData/>
  </xdr:twoCellAnchor>
  <xdr:twoCellAnchor>
    <xdr:from>
      <xdr:col>0</xdr:col>
      <xdr:colOff>104775</xdr:colOff>
      <xdr:row>0</xdr:row>
      <xdr:rowOff>104775</xdr:rowOff>
    </xdr:from>
    <xdr:to>
      <xdr:col>0</xdr:col>
      <xdr:colOff>542925</xdr:colOff>
      <xdr:row>2</xdr:row>
      <xdr:rowOff>123824</xdr:rowOff>
    </xdr:to>
    <xdr:pic>
      <xdr:nvPicPr>
        <xdr:cNvPr id="3" name="Picture 2">
          <a:extLst>
            <a:ext uri="{FF2B5EF4-FFF2-40B4-BE49-F238E27FC236}">
              <a16:creationId xmlns:a16="http://schemas.microsoft.com/office/drawing/2014/main" id="{A830BCFC-BE56-4EA5-B3B1-4B1A7108BD0B}"/>
            </a:ext>
          </a:extLst>
        </xdr:cNvPr>
        <xdr:cNvPicPr/>
      </xdr:nvPicPr>
      <xdr:blipFill>
        <a:blip xmlns:r="http://schemas.openxmlformats.org/officeDocument/2006/relationships" r:embed="rId1" cstate="print"/>
        <a:stretch>
          <a:fillRect/>
        </a:stretch>
      </xdr:blipFill>
      <xdr:spPr>
        <a:xfrm>
          <a:off x="104775" y="104775"/>
          <a:ext cx="438150" cy="3848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104775</xdr:colOff>
      <xdr:row>0</xdr:row>
      <xdr:rowOff>104775</xdr:rowOff>
    </xdr:from>
    <xdr:to>
      <xdr:col>0</xdr:col>
      <xdr:colOff>542925</xdr:colOff>
      <xdr:row>2</xdr:row>
      <xdr:rowOff>123824</xdr:rowOff>
    </xdr:to>
    <xdr:pic>
      <xdr:nvPicPr>
        <xdr:cNvPr id="2" name="Picture 1">
          <a:extLst>
            <a:ext uri="{FF2B5EF4-FFF2-40B4-BE49-F238E27FC236}">
              <a16:creationId xmlns:a16="http://schemas.microsoft.com/office/drawing/2014/main" id="{1B99B93D-F476-4DF9-AF9A-8A65C08C25FD}"/>
            </a:ext>
          </a:extLst>
        </xdr:cNvPr>
        <xdr:cNvPicPr/>
      </xdr:nvPicPr>
      <xdr:blipFill>
        <a:blip xmlns:r="http://schemas.openxmlformats.org/officeDocument/2006/relationships" r:embed="rId1" cstate="print"/>
        <a:stretch>
          <a:fillRect/>
        </a:stretch>
      </xdr:blipFill>
      <xdr:spPr>
        <a:xfrm>
          <a:off x="104775" y="104775"/>
          <a:ext cx="438150" cy="384809"/>
        </a:xfrm>
        <a:prstGeom prst="rect">
          <a:avLst/>
        </a:prstGeom>
      </xdr:spPr>
    </xdr:pic>
    <xdr:clientData/>
  </xdr:twoCellAnchor>
  <xdr:twoCellAnchor>
    <xdr:from>
      <xdr:col>0</xdr:col>
      <xdr:colOff>104775</xdr:colOff>
      <xdr:row>0</xdr:row>
      <xdr:rowOff>104775</xdr:rowOff>
    </xdr:from>
    <xdr:to>
      <xdr:col>0</xdr:col>
      <xdr:colOff>542925</xdr:colOff>
      <xdr:row>2</xdr:row>
      <xdr:rowOff>123824</xdr:rowOff>
    </xdr:to>
    <xdr:pic>
      <xdr:nvPicPr>
        <xdr:cNvPr id="3" name="Picture 2">
          <a:extLst>
            <a:ext uri="{FF2B5EF4-FFF2-40B4-BE49-F238E27FC236}">
              <a16:creationId xmlns:a16="http://schemas.microsoft.com/office/drawing/2014/main" id="{8DE37927-1625-40E5-9FFC-1A360DE27643}"/>
            </a:ext>
          </a:extLst>
        </xdr:cNvPr>
        <xdr:cNvPicPr/>
      </xdr:nvPicPr>
      <xdr:blipFill>
        <a:blip xmlns:r="http://schemas.openxmlformats.org/officeDocument/2006/relationships" r:embed="rId1" cstate="print"/>
        <a:stretch>
          <a:fillRect/>
        </a:stretch>
      </xdr:blipFill>
      <xdr:spPr>
        <a:xfrm>
          <a:off x="104775" y="104775"/>
          <a:ext cx="438150" cy="38480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104775</xdr:colOff>
      <xdr:row>0</xdr:row>
      <xdr:rowOff>104775</xdr:rowOff>
    </xdr:from>
    <xdr:to>
      <xdr:col>0</xdr:col>
      <xdr:colOff>542925</xdr:colOff>
      <xdr:row>2</xdr:row>
      <xdr:rowOff>123824</xdr:rowOff>
    </xdr:to>
    <xdr:pic>
      <xdr:nvPicPr>
        <xdr:cNvPr id="2" name="Picture 1">
          <a:extLst>
            <a:ext uri="{FF2B5EF4-FFF2-40B4-BE49-F238E27FC236}">
              <a16:creationId xmlns:a16="http://schemas.microsoft.com/office/drawing/2014/main" id="{6B4BA1BB-4CEE-4D30-88D1-1456D390AFCF}"/>
            </a:ext>
          </a:extLst>
        </xdr:cNvPr>
        <xdr:cNvPicPr/>
      </xdr:nvPicPr>
      <xdr:blipFill>
        <a:blip xmlns:r="http://schemas.openxmlformats.org/officeDocument/2006/relationships" r:embed="rId1" cstate="print"/>
        <a:stretch>
          <a:fillRect/>
        </a:stretch>
      </xdr:blipFill>
      <xdr:spPr>
        <a:xfrm>
          <a:off x="104775" y="104775"/>
          <a:ext cx="438150" cy="384809"/>
        </a:xfrm>
        <a:prstGeom prst="rect">
          <a:avLst/>
        </a:prstGeom>
      </xdr:spPr>
    </xdr:pic>
    <xdr:clientData/>
  </xdr:twoCellAnchor>
  <xdr:twoCellAnchor>
    <xdr:from>
      <xdr:col>0</xdr:col>
      <xdr:colOff>104775</xdr:colOff>
      <xdr:row>0</xdr:row>
      <xdr:rowOff>104775</xdr:rowOff>
    </xdr:from>
    <xdr:to>
      <xdr:col>0</xdr:col>
      <xdr:colOff>542925</xdr:colOff>
      <xdr:row>2</xdr:row>
      <xdr:rowOff>123824</xdr:rowOff>
    </xdr:to>
    <xdr:pic>
      <xdr:nvPicPr>
        <xdr:cNvPr id="3" name="Picture 2">
          <a:extLst>
            <a:ext uri="{FF2B5EF4-FFF2-40B4-BE49-F238E27FC236}">
              <a16:creationId xmlns:a16="http://schemas.microsoft.com/office/drawing/2014/main" id="{4595E1E8-D6B1-42BA-9A87-68C252232421}"/>
            </a:ext>
          </a:extLst>
        </xdr:cNvPr>
        <xdr:cNvPicPr/>
      </xdr:nvPicPr>
      <xdr:blipFill>
        <a:blip xmlns:r="http://schemas.openxmlformats.org/officeDocument/2006/relationships" r:embed="rId1" cstate="print"/>
        <a:stretch>
          <a:fillRect/>
        </a:stretch>
      </xdr:blipFill>
      <xdr:spPr>
        <a:xfrm>
          <a:off x="104775" y="104775"/>
          <a:ext cx="438150" cy="38480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104775</xdr:colOff>
      <xdr:row>0</xdr:row>
      <xdr:rowOff>104775</xdr:rowOff>
    </xdr:from>
    <xdr:to>
      <xdr:col>0</xdr:col>
      <xdr:colOff>542925</xdr:colOff>
      <xdr:row>2</xdr:row>
      <xdr:rowOff>123824</xdr:rowOff>
    </xdr:to>
    <xdr:pic>
      <xdr:nvPicPr>
        <xdr:cNvPr id="2" name="Picture 1">
          <a:extLst>
            <a:ext uri="{FF2B5EF4-FFF2-40B4-BE49-F238E27FC236}">
              <a16:creationId xmlns:a16="http://schemas.microsoft.com/office/drawing/2014/main" id="{4785829C-7327-4B64-A24A-12D1E46DB944}"/>
            </a:ext>
          </a:extLst>
        </xdr:cNvPr>
        <xdr:cNvPicPr/>
      </xdr:nvPicPr>
      <xdr:blipFill>
        <a:blip xmlns:r="http://schemas.openxmlformats.org/officeDocument/2006/relationships" r:embed="rId1" cstate="print"/>
        <a:stretch>
          <a:fillRect/>
        </a:stretch>
      </xdr:blipFill>
      <xdr:spPr>
        <a:xfrm>
          <a:off x="104775" y="104775"/>
          <a:ext cx="438150" cy="384809"/>
        </a:xfrm>
        <a:prstGeom prst="rect">
          <a:avLst/>
        </a:prstGeom>
      </xdr:spPr>
    </xdr:pic>
    <xdr:clientData/>
  </xdr:twoCellAnchor>
  <xdr:twoCellAnchor>
    <xdr:from>
      <xdr:col>0</xdr:col>
      <xdr:colOff>104775</xdr:colOff>
      <xdr:row>0</xdr:row>
      <xdr:rowOff>104775</xdr:rowOff>
    </xdr:from>
    <xdr:to>
      <xdr:col>0</xdr:col>
      <xdr:colOff>542925</xdr:colOff>
      <xdr:row>2</xdr:row>
      <xdr:rowOff>123824</xdr:rowOff>
    </xdr:to>
    <xdr:pic>
      <xdr:nvPicPr>
        <xdr:cNvPr id="3" name="Picture 2">
          <a:extLst>
            <a:ext uri="{FF2B5EF4-FFF2-40B4-BE49-F238E27FC236}">
              <a16:creationId xmlns:a16="http://schemas.microsoft.com/office/drawing/2014/main" id="{A2910726-6868-4AF4-914D-9A92B2B4EE83}"/>
            </a:ext>
          </a:extLst>
        </xdr:cNvPr>
        <xdr:cNvPicPr/>
      </xdr:nvPicPr>
      <xdr:blipFill>
        <a:blip xmlns:r="http://schemas.openxmlformats.org/officeDocument/2006/relationships" r:embed="rId1" cstate="print"/>
        <a:stretch>
          <a:fillRect/>
        </a:stretch>
      </xdr:blipFill>
      <xdr:spPr>
        <a:xfrm>
          <a:off x="104775" y="104775"/>
          <a:ext cx="438150" cy="38480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104775</xdr:colOff>
      <xdr:row>0</xdr:row>
      <xdr:rowOff>104775</xdr:rowOff>
    </xdr:from>
    <xdr:to>
      <xdr:col>0</xdr:col>
      <xdr:colOff>542925</xdr:colOff>
      <xdr:row>2</xdr:row>
      <xdr:rowOff>123824</xdr:rowOff>
    </xdr:to>
    <xdr:pic>
      <xdr:nvPicPr>
        <xdr:cNvPr id="2" name="Picture 1">
          <a:extLst>
            <a:ext uri="{FF2B5EF4-FFF2-40B4-BE49-F238E27FC236}">
              <a16:creationId xmlns:a16="http://schemas.microsoft.com/office/drawing/2014/main" id="{3427E2AE-7534-4B90-A7B3-9331751CB8F1}"/>
            </a:ext>
          </a:extLst>
        </xdr:cNvPr>
        <xdr:cNvPicPr/>
      </xdr:nvPicPr>
      <xdr:blipFill>
        <a:blip xmlns:r="http://schemas.openxmlformats.org/officeDocument/2006/relationships" r:embed="rId1" cstate="print"/>
        <a:stretch>
          <a:fillRect/>
        </a:stretch>
      </xdr:blipFill>
      <xdr:spPr>
        <a:xfrm>
          <a:off x="104775" y="104775"/>
          <a:ext cx="438150" cy="384809"/>
        </a:xfrm>
        <a:prstGeom prst="rect">
          <a:avLst/>
        </a:prstGeom>
      </xdr:spPr>
    </xdr:pic>
    <xdr:clientData/>
  </xdr:twoCellAnchor>
  <xdr:twoCellAnchor>
    <xdr:from>
      <xdr:col>0</xdr:col>
      <xdr:colOff>104775</xdr:colOff>
      <xdr:row>0</xdr:row>
      <xdr:rowOff>104775</xdr:rowOff>
    </xdr:from>
    <xdr:to>
      <xdr:col>0</xdr:col>
      <xdr:colOff>542925</xdr:colOff>
      <xdr:row>2</xdr:row>
      <xdr:rowOff>123824</xdr:rowOff>
    </xdr:to>
    <xdr:pic>
      <xdr:nvPicPr>
        <xdr:cNvPr id="3" name="Picture 2">
          <a:extLst>
            <a:ext uri="{FF2B5EF4-FFF2-40B4-BE49-F238E27FC236}">
              <a16:creationId xmlns:a16="http://schemas.microsoft.com/office/drawing/2014/main" id="{DB802E0E-15D2-4124-865D-EF6A65CE47A8}"/>
            </a:ext>
          </a:extLst>
        </xdr:cNvPr>
        <xdr:cNvPicPr/>
      </xdr:nvPicPr>
      <xdr:blipFill>
        <a:blip xmlns:r="http://schemas.openxmlformats.org/officeDocument/2006/relationships" r:embed="rId1" cstate="print"/>
        <a:stretch>
          <a:fillRect/>
        </a:stretch>
      </xdr:blipFill>
      <xdr:spPr>
        <a:xfrm>
          <a:off x="104775" y="104775"/>
          <a:ext cx="438150" cy="38480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104775</xdr:colOff>
      <xdr:row>0</xdr:row>
      <xdr:rowOff>104775</xdr:rowOff>
    </xdr:from>
    <xdr:to>
      <xdr:col>0</xdr:col>
      <xdr:colOff>542925</xdr:colOff>
      <xdr:row>2</xdr:row>
      <xdr:rowOff>123824</xdr:rowOff>
    </xdr:to>
    <xdr:pic>
      <xdr:nvPicPr>
        <xdr:cNvPr id="2" name="Picture 1">
          <a:extLst>
            <a:ext uri="{FF2B5EF4-FFF2-40B4-BE49-F238E27FC236}">
              <a16:creationId xmlns:a16="http://schemas.microsoft.com/office/drawing/2014/main" id="{2184EA53-239B-4A93-B009-792D2E709B3E}"/>
            </a:ext>
          </a:extLst>
        </xdr:cNvPr>
        <xdr:cNvPicPr/>
      </xdr:nvPicPr>
      <xdr:blipFill>
        <a:blip xmlns:r="http://schemas.openxmlformats.org/officeDocument/2006/relationships" r:embed="rId1" cstate="print"/>
        <a:stretch>
          <a:fillRect/>
        </a:stretch>
      </xdr:blipFill>
      <xdr:spPr>
        <a:xfrm>
          <a:off x="104775" y="104775"/>
          <a:ext cx="438150" cy="384809"/>
        </a:xfrm>
        <a:prstGeom prst="rect">
          <a:avLst/>
        </a:prstGeom>
      </xdr:spPr>
    </xdr:pic>
    <xdr:clientData/>
  </xdr:twoCellAnchor>
  <xdr:twoCellAnchor>
    <xdr:from>
      <xdr:col>0</xdr:col>
      <xdr:colOff>104775</xdr:colOff>
      <xdr:row>0</xdr:row>
      <xdr:rowOff>104775</xdr:rowOff>
    </xdr:from>
    <xdr:to>
      <xdr:col>0</xdr:col>
      <xdr:colOff>542925</xdr:colOff>
      <xdr:row>2</xdr:row>
      <xdr:rowOff>123824</xdr:rowOff>
    </xdr:to>
    <xdr:pic>
      <xdr:nvPicPr>
        <xdr:cNvPr id="3" name="Picture 2">
          <a:extLst>
            <a:ext uri="{FF2B5EF4-FFF2-40B4-BE49-F238E27FC236}">
              <a16:creationId xmlns:a16="http://schemas.microsoft.com/office/drawing/2014/main" id="{488776BC-8F6C-45F0-A459-4A4F8A52351B}"/>
            </a:ext>
          </a:extLst>
        </xdr:cNvPr>
        <xdr:cNvPicPr/>
      </xdr:nvPicPr>
      <xdr:blipFill>
        <a:blip xmlns:r="http://schemas.openxmlformats.org/officeDocument/2006/relationships" r:embed="rId1" cstate="print"/>
        <a:stretch>
          <a:fillRect/>
        </a:stretch>
      </xdr:blipFill>
      <xdr:spPr>
        <a:xfrm>
          <a:off x="104775" y="104775"/>
          <a:ext cx="438150" cy="38480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104775</xdr:colOff>
      <xdr:row>0</xdr:row>
      <xdr:rowOff>104775</xdr:rowOff>
    </xdr:from>
    <xdr:to>
      <xdr:col>0</xdr:col>
      <xdr:colOff>542925</xdr:colOff>
      <xdr:row>2</xdr:row>
      <xdr:rowOff>123824</xdr:rowOff>
    </xdr:to>
    <xdr:pic>
      <xdr:nvPicPr>
        <xdr:cNvPr id="2" name="Picture 1">
          <a:extLst>
            <a:ext uri="{FF2B5EF4-FFF2-40B4-BE49-F238E27FC236}">
              <a16:creationId xmlns:a16="http://schemas.microsoft.com/office/drawing/2014/main" id="{6FBA146D-B387-40A3-A775-448F2CBA6C05}"/>
            </a:ext>
          </a:extLst>
        </xdr:cNvPr>
        <xdr:cNvPicPr/>
      </xdr:nvPicPr>
      <xdr:blipFill>
        <a:blip xmlns:r="http://schemas.openxmlformats.org/officeDocument/2006/relationships" r:embed="rId1" cstate="print"/>
        <a:stretch>
          <a:fillRect/>
        </a:stretch>
      </xdr:blipFill>
      <xdr:spPr>
        <a:xfrm>
          <a:off x="104775" y="104775"/>
          <a:ext cx="438150" cy="384809"/>
        </a:xfrm>
        <a:prstGeom prst="rect">
          <a:avLst/>
        </a:prstGeom>
      </xdr:spPr>
    </xdr:pic>
    <xdr:clientData/>
  </xdr:twoCellAnchor>
  <xdr:twoCellAnchor>
    <xdr:from>
      <xdr:col>0</xdr:col>
      <xdr:colOff>104775</xdr:colOff>
      <xdr:row>0</xdr:row>
      <xdr:rowOff>104775</xdr:rowOff>
    </xdr:from>
    <xdr:to>
      <xdr:col>0</xdr:col>
      <xdr:colOff>542925</xdr:colOff>
      <xdr:row>2</xdr:row>
      <xdr:rowOff>123824</xdr:rowOff>
    </xdr:to>
    <xdr:pic>
      <xdr:nvPicPr>
        <xdr:cNvPr id="3" name="Picture 2">
          <a:extLst>
            <a:ext uri="{FF2B5EF4-FFF2-40B4-BE49-F238E27FC236}">
              <a16:creationId xmlns:a16="http://schemas.microsoft.com/office/drawing/2014/main" id="{24D0D644-B646-43A5-8AC2-377A6E04F828}"/>
            </a:ext>
          </a:extLst>
        </xdr:cNvPr>
        <xdr:cNvPicPr/>
      </xdr:nvPicPr>
      <xdr:blipFill>
        <a:blip xmlns:r="http://schemas.openxmlformats.org/officeDocument/2006/relationships" r:embed="rId1" cstate="print"/>
        <a:stretch>
          <a:fillRect/>
        </a:stretch>
      </xdr:blipFill>
      <xdr:spPr>
        <a:xfrm>
          <a:off x="104775" y="104775"/>
          <a:ext cx="438150" cy="38480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88C0A4B-722D-4B3D-B594-EB96A37CC344}" name="Table8" displayName="Table8" ref="A1:E10" totalsRowShown="0" headerRowDxfId="236" dataDxfId="235">
  <autoFilter ref="A1:E10" xr:uid="{A88C0A4B-722D-4B3D-B594-EB96A37CC344}"/>
  <tableColumns count="5">
    <tableColumn id="1" xr3:uid="{C1B0867E-EC91-470B-BAB7-075E7674662E}" name="Location"/>
    <tableColumn id="2" xr3:uid="{B7094C87-B323-4B59-94AE-121E4FC2ED84}" name="First Class" dataDxfId="234"/>
    <tableColumn id="3" xr3:uid="{63674E24-EB4A-4810-AE64-1CB43EB5634B}" name="First Day of Newly Live Users" dataDxfId="233"/>
    <tableColumn id="4" xr3:uid="{0F72D5B8-797A-42A1-8A47-BE28A73F4A52}" name="Last Class" dataDxfId="232"/>
    <tableColumn id="5" xr3:uid="{9B38EA73-CB24-44FC-8B92-C74899F81113}" name="Last Day of Newly Live Users" dataDxfId="231"/>
  </tableColumns>
  <tableStyleInfo name="TableStyleMedium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52D8CDB0-FCB8-45DB-B72F-5ACF5AAFEEC2}" name="Table1051012" displayName="Table1051012" ref="A14:AE125" totalsRowShown="0" headerRowDxfId="32" dataDxfId="31">
  <autoFilter ref="A14:AE125" xr:uid="{2122C2CC-CA15-4649-8FEE-1D81CCD79216}"/>
  <sortState xmlns:xlrd2="http://schemas.microsoft.com/office/spreadsheetml/2017/richdata2" ref="A15:AE125">
    <sortCondition ref="B14:B125"/>
  </sortState>
  <tableColumns count="31">
    <tableColumn id="1" xr3:uid="{4AB16C1C-F636-4302-B29F-56E3308CC099}" name="Event Name" dataDxfId="30"/>
    <tableColumn id="2" xr3:uid="{549B2B8F-50A8-4F94-857D-521AACA3489A}" name="Date" dataDxfId="29"/>
    <tableColumn id="4" xr3:uid="{F4D75BA1-25E5-4BF5-8FA5-E20634152450}" name="iPad Deployment Start Date/Time" dataDxfId="28">
      <calculatedColumnFormula>Table1051012[[#This Row],[Date]]</calculatedColumnFormula>
    </tableColumn>
    <tableColumn id="5" xr3:uid="{1951FFC6-2FEE-400B-ABBA-28BA424F96A3}" name="Class Start Date/Time" dataDxfId="27">
      <calculatedColumnFormula>C15</calculatedColumnFormula>
    </tableColumn>
    <tableColumn id="17" xr3:uid="{AAE9FD52-ED9A-4D35-9D21-89AD674F9DED}" name="Lunch Start Date/Time" dataDxfId="26">
      <calculatedColumnFormula>Table1051012[[#This Row],[Class Start Date/Time]]+(240/1440)</calculatedColumnFormula>
    </tableColumn>
    <tableColumn id="18" xr3:uid="{27F01AAF-7BC9-40A1-8983-5BED95A9A0B1}" name="iPad Optimization Start Date/Time" dataDxfId="25">
      <calculatedColumnFormula>Table1051012[[#This Row],[Class Start Date/Time]]+(300/1440)</calculatedColumnFormula>
    </tableColumn>
    <tableColumn id="19" xr3:uid="{9312CF39-7A96-4AE1-A000-0C937CE0FAC3}" name="VF &amp; CP Start Date/Time" dataDxfId="24">
      <calculatedColumnFormula>Table1051012[[#This Row],[Lunch Start Date/Time]]+(60/1440)</calculatedColumnFormula>
    </tableColumn>
    <tableColumn id="20" xr3:uid="{A3017316-87F5-4662-ADC1-1C3F925B5C62}" name="End Date/Time" dataDxfId="23">
      <calculatedColumnFormula>Table1051012[[#This Row],[VF &amp; CP Start Date/Time]]+(60/1440)</calculatedColumnFormula>
    </tableColumn>
    <tableColumn id="23" xr3:uid="{D6E81C5C-6F85-4127-939F-81F1EF1E4DD8}" name="Start Time" dataDxfId="22">
      <calculatedColumnFormula>Table1051012[[#This Row],[iPad Deployment Start Date/Time]]</calculatedColumnFormula>
    </tableColumn>
    <tableColumn id="26" xr3:uid="{08A64E8E-307D-42F3-8634-4DDB2CA417CB}" name=" -  " dataDxfId="21"/>
    <tableColumn id="24" xr3:uid="{562572AC-9890-48CA-9888-21E9DCA404E5}" name="End Time" dataDxfId="20">
      <calculatedColumnFormula>Table1051012[[#This Row],[End Date/Time]]</calculatedColumnFormula>
    </tableColumn>
    <tableColumn id="28" xr3:uid="{F3BF46EF-6523-4124-9E9E-62FFD448A6BD}" name="Deployment Start Time" dataDxfId="19"/>
    <tableColumn id="27" xr3:uid="{E543E99F-864A-430A-AAD6-76791F7D1AAE}" name=" - " dataDxfId="18"/>
    <tableColumn id="25" xr3:uid="{1C76512E-9779-4A1B-A6F6-E26ED3602EC3}" name="Deployment End Time" dataDxfId="17"/>
    <tableColumn id="32" xr3:uid="{ACE3E346-A4F5-4038-8152-14356E71E4C2}" name="Class 1 Start Time" dataDxfId="16">
      <calculatedColumnFormula>Table1051012[[#This Row],[Class Start Date/Time]]</calculatedColumnFormula>
    </tableColumn>
    <tableColumn id="33" xr3:uid="{31E4B3CB-FC77-48D0-A7D0-DCA51C8145D1}" name=" -    " dataDxfId="15"/>
    <tableColumn id="34" xr3:uid="{73C5930C-9484-4F0F-9BDA-6DF8F9D84606}" name="Class 1 End Time" dataDxfId="14"/>
    <tableColumn id="29" xr3:uid="{E4BA0CF7-D1B2-425E-B6E9-E252C331A1A2}" name="iPad Opt. Start Time" dataDxfId="13"/>
    <tableColumn id="30" xr3:uid="{257FFCF4-5924-4D8B-A831-AC6E867CAD20}" name=" -   " dataDxfId="12"/>
    <tableColumn id="31" xr3:uid="{4C7F4303-2361-490A-A6FD-F2BCB0273CEF}" name="iPad Opt. End Time" dataDxfId="11"/>
    <tableColumn id="35" xr3:uid="{7FD7794F-BAA7-4F88-AD3A-4907B7598717}" name="Class 2 Start Time" dataDxfId="10"/>
    <tableColumn id="36" xr3:uid="{5B5078D9-6B92-49B9-B322-AB09FCAB0D7A}" name=" -      " dataDxfId="9"/>
    <tableColumn id="37" xr3:uid="{219BC0F7-42D5-4A8E-A940-6ED0D3919C67}" name="Class 2 End Time" dataDxfId="8"/>
    <tableColumn id="7" xr3:uid="{8A8F7D5A-0417-4F8C-8E29-1755A8EFE32D}" name="Location" dataDxfId="7"/>
    <tableColumn id="8" xr3:uid="{FD63012B-0A64-4655-82DE-7F8EF207F470}" name="Max Students" dataDxfId="6"/>
    <tableColumn id="38" xr3:uid="{A3BE0541-0CC0-45A4-A9F2-0E04735B293B}" name="Source Location/Room" dataDxfId="5"/>
    <tableColumn id="15" xr3:uid="{536570D5-39F4-48A9-816A-176DF70251B0}" name="Instructor(s)" dataDxfId="4">
      <calculatedColumnFormula>C15</calculatedColumnFormula>
    </tableColumn>
    <tableColumn id="3" xr3:uid="{E63CD27B-B061-4A2B-BEDE-BCA6A50C4506}" name="Facilitator(s)" dataDxfId="3">
      <calculatedColumnFormula>Table1051012[[#This Row],[Instructor(s)]]+0.0416666667</calculatedColumnFormula>
    </tableColumn>
    <tableColumn id="14" xr3:uid="{F1CBF111-3AA9-4BE3-A856-62F6F3FD63E0}" name="iPad Deployment" dataDxfId="2">
      <calculatedColumnFormula>Table1051012[[#This Row],[Facilitator(s)]]</calculatedColumnFormula>
    </tableColumn>
    <tableColumn id="10" xr3:uid="{EE30DC16-5527-4CF1-B011-69FB21216F0B}" name="Proctor(s)" dataDxfId="1"/>
    <tableColumn id="11" xr3:uid="{D05A81D8-7E58-4E8E-AB85-0AB6F991FB2F}" name="Duration (hrs)" dataDxfId="0"/>
  </tableColumns>
  <tableStyleInfo name="TableStyleLight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E6C8FF3-D4DC-448D-949F-A32B12C07701}" name="Table10510123" displayName="Table10510123" ref="A14:AE39" totalsRowShown="0" headerRowDxfId="230" dataDxfId="229">
  <autoFilter ref="A14:AE39" xr:uid="{2122C2CC-CA15-4649-8FEE-1D81CCD79216}"/>
  <sortState xmlns:xlrd2="http://schemas.microsoft.com/office/spreadsheetml/2017/richdata2" ref="A15:AE39">
    <sortCondition ref="B14:B39"/>
  </sortState>
  <tableColumns count="31">
    <tableColumn id="1" xr3:uid="{323E3E1D-7E19-47B7-91A6-37A71B06AC91}" name="Event Name" dataDxfId="228"/>
    <tableColumn id="2" xr3:uid="{D0FB795C-2564-4D90-8AEF-1E12B7D3946C}" name="Date" dataDxfId="227"/>
    <tableColumn id="4" xr3:uid="{D26DCA5F-22DE-40B9-A61C-3557EE1F5BD2}" name="iPad Deployment Start Date/Time" dataDxfId="226">
      <calculatedColumnFormula>Table10510123[[#This Row],[Date]]</calculatedColumnFormula>
    </tableColumn>
    <tableColumn id="5" xr3:uid="{950AB40C-D7C6-41D7-AFA2-155C4EA99761}" name="Class Start Date/Time" dataDxfId="225">
      <calculatedColumnFormula>C15</calculatedColumnFormula>
    </tableColumn>
    <tableColumn id="17" xr3:uid="{4090C4F1-9C2F-438C-AD36-426E3C4F3323}" name="Lunch Start Date/Time" dataDxfId="224">
      <calculatedColumnFormula>Table10510123[[#This Row],[Class Start Date/Time]]+(240/1440)</calculatedColumnFormula>
    </tableColumn>
    <tableColumn id="18" xr3:uid="{AF1C0025-BE72-432C-AC12-5266536C0F4B}" name="iPad Optimization Start Date/Time" dataDxfId="223">
      <calculatedColumnFormula>Table10510123[[#This Row],[Class Start Date/Time]]+(300/1440)</calculatedColumnFormula>
    </tableColumn>
    <tableColumn id="19" xr3:uid="{4FE1C70F-0EB4-40F0-BE48-0FF38CF06FD4}" name="VF &amp; CP Start Date/Time" dataDxfId="222">
      <calculatedColumnFormula>Table10510123[[#This Row],[Lunch Start Date/Time]]+(60/1440)</calculatedColumnFormula>
    </tableColumn>
    <tableColumn id="20" xr3:uid="{F224EFE4-14C4-49DC-9E13-7CBDD9D6B451}" name="End Date/Time" dataDxfId="221">
      <calculatedColumnFormula>Table10510123[[#This Row],[VF &amp; CP Start Date/Time]]+(60/1440)</calculatedColumnFormula>
    </tableColumn>
    <tableColumn id="23" xr3:uid="{4AFE1331-28E6-4B97-815A-81AD18FFB20F}" name="Start Time" dataDxfId="220">
      <calculatedColumnFormula>Table10510123[[#This Row],[iPad Deployment Start Date/Time]]</calculatedColumnFormula>
    </tableColumn>
    <tableColumn id="26" xr3:uid="{14BA4840-30E5-424C-BC42-024CCE769E4D}" name=" -  " dataDxfId="219"/>
    <tableColumn id="24" xr3:uid="{3CFEA566-F07B-4665-8178-2BDD5EA7EE41}" name="End Time" dataDxfId="218">
      <calculatedColumnFormula>Table10510123[[#This Row],[End Date/Time]]</calculatedColumnFormula>
    </tableColumn>
    <tableColumn id="28" xr3:uid="{159ADCCF-D36A-4A54-879A-0F047C90DD8C}" name="Deployment Start Time" dataDxfId="217"/>
    <tableColumn id="27" xr3:uid="{1BF724A2-59C6-4B8E-96D3-03505B00A0C2}" name=" - " dataDxfId="216"/>
    <tableColumn id="25" xr3:uid="{71F75506-F136-4AFC-B419-D39B4BF65264}" name="Deployment End Time" dataDxfId="215"/>
    <tableColumn id="32" xr3:uid="{2F1F2CA6-A53D-4E30-8535-2C5830D00C33}" name="Class 1 Start Time" dataDxfId="214">
      <calculatedColumnFormula>Table10510123[[#This Row],[Class Start Date/Time]]</calculatedColumnFormula>
    </tableColumn>
    <tableColumn id="33" xr3:uid="{59A3CEDA-BAA3-4501-B0A4-2AAEFFC6F51C}" name=" -    " dataDxfId="213"/>
    <tableColumn id="34" xr3:uid="{D87BCA06-5144-4218-BF02-EE4D6197019F}" name="Class 1 End Time" dataDxfId="212"/>
    <tableColumn id="29" xr3:uid="{B55D7EE0-1DEA-4C55-9669-5EAB27E56D6B}" name="iPad Opt. Start Time" dataDxfId="211"/>
    <tableColumn id="30" xr3:uid="{4745D6B8-E5FF-4DB5-87B8-C34E71FBCB82}" name=" -   " dataDxfId="210"/>
    <tableColumn id="31" xr3:uid="{45D2F8C0-3D75-40FB-961E-A29B059D0E96}" name="iPad Opt. End Time" dataDxfId="209"/>
    <tableColumn id="35" xr3:uid="{4977C23B-6313-451E-9717-5B970173A0ED}" name="Class 2 Start Time" dataDxfId="208"/>
    <tableColumn id="36" xr3:uid="{0189776D-B4A6-44AA-A7C7-45E95728C8CA}" name=" -      " dataDxfId="207"/>
    <tableColumn id="37" xr3:uid="{6A628AE6-0FFA-4119-AB92-7001F0287379}" name="Class 2 End Time" dataDxfId="206"/>
    <tableColumn id="7" xr3:uid="{A62C43A5-5943-4BDC-BCB6-922D866595D9}" name="Location" dataDxfId="205"/>
    <tableColumn id="8" xr3:uid="{6A7E1DED-1296-4387-9D70-DEF21384A75E}" name="Max Students" dataDxfId="204"/>
    <tableColumn id="38" xr3:uid="{41652EB2-1EBA-47AA-ADBC-6F8AE18CCE62}" name="Source Location/Room" dataDxfId="203"/>
    <tableColumn id="15" xr3:uid="{DB5D103B-C208-4037-B2CC-2FFD4C6F0581}" name="Instructor(s)" dataDxfId="202">
      <calculatedColumnFormula>C15</calculatedColumnFormula>
    </tableColumn>
    <tableColumn id="3" xr3:uid="{81C40B1B-D0D0-4820-8C85-627F3E0C5BF7}" name="Facilitator(s)" dataDxfId="201">
      <calculatedColumnFormula>Table10510123[[#This Row],[Instructor(s)]]+0.0416666667</calculatedColumnFormula>
    </tableColumn>
    <tableColumn id="14" xr3:uid="{6DC40891-5A55-4E6B-9C08-2B3779C8E1E2}" name="iPad Deployment" dataDxfId="200">
      <calculatedColumnFormula>Table10510123[[#This Row],[Facilitator(s)]]</calculatedColumnFormula>
    </tableColumn>
    <tableColumn id="10" xr3:uid="{330011E4-3C0D-458D-8CB9-8593C039B096}" name="Proctor(s)" dataDxfId="199"/>
    <tableColumn id="11" xr3:uid="{BB272BA6-6DD2-4358-9273-9C5C227B0A86}" name="Duration (hrs)" dataDxfId="198"/>
  </tableColumns>
  <tableStyleInfo name="TableStyleLight1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4B24C6C-766B-45E7-A5D5-473B08463C82}" name="Table105101234" displayName="Table105101234" ref="A14:AE35" totalsRowShown="0" headerRowDxfId="197" dataDxfId="196">
  <autoFilter ref="A14:AE35" xr:uid="{2122C2CC-CA15-4649-8FEE-1D81CCD79216}"/>
  <sortState xmlns:xlrd2="http://schemas.microsoft.com/office/spreadsheetml/2017/richdata2" ref="A15:AE35">
    <sortCondition ref="B14:B35"/>
  </sortState>
  <tableColumns count="31">
    <tableColumn id="1" xr3:uid="{AC3CFE41-AB94-4AFA-8721-71F024094BE3}" name="Event Name" dataDxfId="195"/>
    <tableColumn id="2" xr3:uid="{3EB21E6B-A3CD-453F-9798-4694516BB4CB}" name="Date" dataDxfId="194"/>
    <tableColumn id="4" xr3:uid="{C91277E4-E8D1-447A-9157-D5433C7981EA}" name="iPad Deployment Start Date/Time" dataDxfId="193">
      <calculatedColumnFormula>Table105101234[[#This Row],[Date]]</calculatedColumnFormula>
    </tableColumn>
    <tableColumn id="5" xr3:uid="{6E507564-D54C-4C43-9A92-6B4E7D8CA463}" name="Class Start Date/Time" dataDxfId="192">
      <calculatedColumnFormula>C15</calculatedColumnFormula>
    </tableColumn>
    <tableColumn id="17" xr3:uid="{E5E9C929-A99F-48CB-AA55-8355380F6D73}" name="Lunch Start Date/Time" dataDxfId="191">
      <calculatedColumnFormula>Table105101234[[#This Row],[Class Start Date/Time]]+(240/1440)</calculatedColumnFormula>
    </tableColumn>
    <tableColumn id="18" xr3:uid="{A118EDD4-9684-4032-BDD8-84C4731FAFC6}" name="iPad Optimization Start Date/Time" dataDxfId="190">
      <calculatedColumnFormula>Table105101234[[#This Row],[Class Start Date/Time]]+(300/1440)</calculatedColumnFormula>
    </tableColumn>
    <tableColumn id="19" xr3:uid="{227B4B17-0085-428E-A1B3-A7D8F60CEB69}" name="VF &amp; CP Start Date/Time" dataDxfId="189">
      <calculatedColumnFormula>Table105101234[[#This Row],[Lunch Start Date/Time]]+(60/1440)</calculatedColumnFormula>
    </tableColumn>
    <tableColumn id="20" xr3:uid="{E5D8F8EB-0495-4633-9785-383AF9E4E256}" name="End Date/Time" dataDxfId="188">
      <calculatedColumnFormula>Table105101234[[#This Row],[VF &amp; CP Start Date/Time]]+(60/1440)</calculatedColumnFormula>
    </tableColumn>
    <tableColumn id="23" xr3:uid="{302BF4B4-1577-41CE-93D2-69DBD1FAAFA8}" name="Start Time" dataDxfId="187">
      <calculatedColumnFormula>Table105101234[[#This Row],[iPad Deployment Start Date/Time]]</calculatedColumnFormula>
    </tableColumn>
    <tableColumn id="26" xr3:uid="{21137399-0FA9-4CD0-B8FE-9CE76A61F4AF}" name=" -  " dataDxfId="186"/>
    <tableColumn id="24" xr3:uid="{FB98F891-62E4-416A-B674-9FA0B0BE437A}" name="End Time" dataDxfId="185">
      <calculatedColumnFormula>Table105101234[[#This Row],[End Date/Time]]</calculatedColumnFormula>
    </tableColumn>
    <tableColumn id="28" xr3:uid="{E3D9B471-A008-4DAB-8B6C-3C72C4A8B489}" name="Deployment Start Time" dataDxfId="184"/>
    <tableColumn id="27" xr3:uid="{E366771B-1280-4035-B002-809D98A903FD}" name=" - " dataDxfId="183"/>
    <tableColumn id="25" xr3:uid="{F7EDCAB1-A462-4122-8CE4-78CFC7268616}" name="Deployment End Time" dataDxfId="182"/>
    <tableColumn id="32" xr3:uid="{5D161DA7-E513-4B5D-94A7-03DBC49504BC}" name="Class 1 Start Time" dataDxfId="181">
      <calculatedColumnFormula>Table105101234[[#This Row],[Class Start Date/Time]]</calculatedColumnFormula>
    </tableColumn>
    <tableColumn id="33" xr3:uid="{84CC87D8-245C-44A7-9B37-C2A9CCBC8980}" name=" -    " dataDxfId="180"/>
    <tableColumn id="34" xr3:uid="{D7A6C538-1BC6-4949-B3B9-118D27381A10}" name="Class 1 End Time" dataDxfId="179"/>
    <tableColumn id="29" xr3:uid="{ECE2C0E7-4433-4D9A-8012-DAADCF227DC5}" name="iPad Opt. Start Time" dataDxfId="178"/>
    <tableColumn id="30" xr3:uid="{DDA8D687-D403-43A7-9A94-7421A3DBB5E9}" name=" -   " dataDxfId="177"/>
    <tableColumn id="31" xr3:uid="{7CA08728-0DD9-42C4-A6FF-9D58DFE477CA}" name="iPad Opt. End Time" dataDxfId="176"/>
    <tableColumn id="35" xr3:uid="{85B9CD5C-CAFD-4C26-A5E8-59D379B5C45D}" name="Class 2 Start Time" dataDxfId="175"/>
    <tableColumn id="36" xr3:uid="{8AEEED24-8CCA-44B8-9662-71AD3697922C}" name=" -      " dataDxfId="174"/>
    <tableColumn id="37" xr3:uid="{2773E9F4-9A49-4C49-BC90-78CA35FE340D}" name="Class 2 End Time" dataDxfId="173"/>
    <tableColumn id="7" xr3:uid="{A706269C-25D8-4056-AFEA-2C0AD132FDE0}" name="Location" dataDxfId="172"/>
    <tableColumn id="8" xr3:uid="{CCCAAB6B-108A-4BCF-A3BE-FAFD6292A183}" name="Max Students" dataDxfId="171"/>
    <tableColumn id="38" xr3:uid="{BDEDA28E-D68A-4631-9E2B-7CE215FBF86F}" name="Source Location/Room" dataDxfId="170"/>
    <tableColumn id="15" xr3:uid="{E479FCBB-DE5B-4BCB-98CE-F54840715933}" name="Instructor(s)" dataDxfId="169">
      <calculatedColumnFormula>C15</calculatedColumnFormula>
    </tableColumn>
    <tableColumn id="3" xr3:uid="{6AA980EC-89E7-4410-998C-BDD5FE0F8E60}" name="Facilitator(s)" dataDxfId="168">
      <calculatedColumnFormula>Table105101234[[#This Row],[Instructor(s)]]+0.0416666667</calculatedColumnFormula>
    </tableColumn>
    <tableColumn id="14" xr3:uid="{BCCAEE41-6A23-4B33-87CE-5AF47706B5B0}" name="iPad Deployment" dataDxfId="167">
      <calculatedColumnFormula>Table105101234[[#This Row],[Facilitator(s)]]</calculatedColumnFormula>
    </tableColumn>
    <tableColumn id="10" xr3:uid="{CE0F9C5C-B5D2-4F6B-8189-4424A98A4925}" name="Proctor(s)" dataDxfId="166"/>
    <tableColumn id="11" xr3:uid="{E0AA815D-3AEF-471C-906B-63217185533D}" name="Duration (hrs)" dataDxfId="165"/>
  </tableColumns>
  <tableStyleInfo name="TableStyleLight1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A48F5F4-29A2-491A-A775-BF19D080BE3C}" name="Table1051012345" displayName="Table1051012345" ref="A14:AE39" totalsRowShown="0" headerRowDxfId="164" dataDxfId="163">
  <autoFilter ref="A14:AE39" xr:uid="{2122C2CC-CA15-4649-8FEE-1D81CCD79216}"/>
  <sortState xmlns:xlrd2="http://schemas.microsoft.com/office/spreadsheetml/2017/richdata2" ref="A15:AE39">
    <sortCondition ref="B14:B39"/>
  </sortState>
  <tableColumns count="31">
    <tableColumn id="1" xr3:uid="{3D9E2356-A5E4-4E83-BBCF-F1BB958D6072}" name="Event Name" dataDxfId="162"/>
    <tableColumn id="2" xr3:uid="{D259F48C-32D5-4E87-8EF1-22636B68C2E2}" name="Date" dataDxfId="161"/>
    <tableColumn id="4" xr3:uid="{B6DE6505-CA53-491E-BA0A-03804874649F}" name="iPad Deployment Start Date/Time" dataDxfId="160">
      <calculatedColumnFormula>Table1051012345[[#This Row],[Date]]</calculatedColumnFormula>
    </tableColumn>
    <tableColumn id="5" xr3:uid="{9FA87D72-815B-4C0C-AC8A-BAD09EB67D7B}" name="Class Start Date/Time" dataDxfId="159">
      <calculatedColumnFormula>C15</calculatedColumnFormula>
    </tableColumn>
    <tableColumn id="17" xr3:uid="{90B69346-A332-4F9A-8034-7C364732DC50}" name="Lunch Start Date/Time" dataDxfId="158">
      <calculatedColumnFormula>Table1051012345[[#This Row],[Class Start Date/Time]]+(240/1440)</calculatedColumnFormula>
    </tableColumn>
    <tableColumn id="18" xr3:uid="{AFB5CF35-8DD9-4EC9-BEAC-A4B8FEFFD956}" name="iPad Optimization Start Date/Time" dataDxfId="157">
      <calculatedColumnFormula>Table1051012345[[#This Row],[Class Start Date/Time]]+(300/1440)</calculatedColumnFormula>
    </tableColumn>
    <tableColumn id="19" xr3:uid="{6243BCE5-8797-4791-B3AA-7974B8F4F7BA}" name="VF &amp; CP Start Date/Time" dataDxfId="156">
      <calculatedColumnFormula>Table1051012345[[#This Row],[Lunch Start Date/Time]]+(60/1440)</calculatedColumnFormula>
    </tableColumn>
    <tableColumn id="20" xr3:uid="{DB523EF8-2502-46AC-9C7E-91877DC8827F}" name="End Date/Time" dataDxfId="155">
      <calculatedColumnFormula>Table1051012345[[#This Row],[VF &amp; CP Start Date/Time]]+(60/1440)</calculatedColumnFormula>
    </tableColumn>
    <tableColumn id="23" xr3:uid="{BF85C144-1781-4A91-B18F-01C950FDF32C}" name="Start Time" dataDxfId="154">
      <calculatedColumnFormula>Table1051012345[[#This Row],[iPad Deployment Start Date/Time]]</calculatedColumnFormula>
    </tableColumn>
    <tableColumn id="26" xr3:uid="{2FACA69C-3794-409B-8D9B-2663E58C0ACD}" name=" -  " dataDxfId="153"/>
    <tableColumn id="24" xr3:uid="{CEC7D78B-DBA9-4991-8D57-ACD46C035F38}" name="End Time" dataDxfId="152">
      <calculatedColumnFormula>Table1051012345[[#This Row],[End Date/Time]]</calculatedColumnFormula>
    </tableColumn>
    <tableColumn id="28" xr3:uid="{68A359EB-83E9-486A-9565-81A61A5B183F}" name="Deployment Start Time" dataDxfId="151"/>
    <tableColumn id="27" xr3:uid="{C0A0AC23-88F2-40DF-B538-15DA7FDE4766}" name=" - " dataDxfId="150"/>
    <tableColumn id="25" xr3:uid="{DFEC9F4B-823A-4D4C-B248-4CAF8B1CDF86}" name="Deployment End Time" dataDxfId="149"/>
    <tableColumn id="32" xr3:uid="{8976BDDB-2C2A-47DF-BB7B-E8064D4BC15B}" name="Class 1 Start Time" dataDxfId="148">
      <calculatedColumnFormula>Table1051012345[[#This Row],[Class Start Date/Time]]</calculatedColumnFormula>
    </tableColumn>
    <tableColumn id="33" xr3:uid="{4376C932-20D8-4BE3-829D-82B9203F8A46}" name=" -    " dataDxfId="147"/>
    <tableColumn id="34" xr3:uid="{38A331DE-D3C7-44A7-94A3-CFD697A8A198}" name="Class 1 End Time" dataDxfId="146"/>
    <tableColumn id="29" xr3:uid="{1179440F-375C-483C-8AB8-D0FA3707C10B}" name="iPad Opt. Start Time" dataDxfId="145"/>
    <tableColumn id="30" xr3:uid="{F2A29E9C-BD03-441A-9939-D1C1029A55EB}" name=" -   " dataDxfId="144"/>
    <tableColumn id="31" xr3:uid="{E1D6DE2D-132E-4561-9577-04E432C8D6F8}" name="iPad Opt. End Time" dataDxfId="143"/>
    <tableColumn id="35" xr3:uid="{41F78381-CFF9-4E2F-A16E-2168AA408D1F}" name="Class 2 Start Time" dataDxfId="142"/>
    <tableColumn id="36" xr3:uid="{21D15403-A157-44A7-99BE-73C0124DBB55}" name=" -      " dataDxfId="141"/>
    <tableColumn id="37" xr3:uid="{43AAE6CD-D16E-48FD-BAC0-77022D0B3E24}" name="Class 2 End Time" dataDxfId="140"/>
    <tableColumn id="7" xr3:uid="{CD2966CF-895D-4F40-B23A-FE58DAC5A9C2}" name="Location" dataDxfId="139"/>
    <tableColumn id="8" xr3:uid="{78B88A04-75B5-459E-AF49-7C6B8844C9C8}" name="Max Students" dataDxfId="138"/>
    <tableColumn id="38" xr3:uid="{74081936-0BCC-495F-9F53-DE1FF1E28B7E}" name="Source Location/Room" dataDxfId="137"/>
    <tableColumn id="15" xr3:uid="{D0A292F4-64F1-45DD-9E0B-F54F422B0D0A}" name="Instructor(s)" dataDxfId="136">
      <calculatedColumnFormula>C15</calculatedColumnFormula>
    </tableColumn>
    <tableColumn id="3" xr3:uid="{8B00EE5B-45CD-47AB-81A3-254F53C1FEFC}" name="Facilitator(s)" dataDxfId="135">
      <calculatedColumnFormula>Table1051012345[[#This Row],[Instructor(s)]]+0.0416666667</calculatedColumnFormula>
    </tableColumn>
    <tableColumn id="14" xr3:uid="{DBF922B7-9EA2-439B-91E4-AD39A452C792}" name="iPad Deployment" dataDxfId="134">
      <calculatedColumnFormula>Table1051012345[[#This Row],[Facilitator(s)]]</calculatedColumnFormula>
    </tableColumn>
    <tableColumn id="10" xr3:uid="{90F21F14-691A-442A-A2AB-393B71BF6FC6}" name="Proctor(s)" dataDxfId="133"/>
    <tableColumn id="11" xr3:uid="{BD2A5CE8-51B2-49F7-952C-293ACCF6A89F}" name="Duration (hrs)" dataDxfId="132"/>
  </tableColumns>
  <tableStyleInfo name="TableStyleLight1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B35A10F-A274-410F-941E-AC65C769A2E5}" name="Table10510123458" displayName="Table10510123458" ref="A14:AE35" totalsRowShown="0" headerRowDxfId="131" dataDxfId="130">
  <autoFilter ref="A14:AE35" xr:uid="{2122C2CC-CA15-4649-8FEE-1D81CCD79216}"/>
  <sortState xmlns:xlrd2="http://schemas.microsoft.com/office/spreadsheetml/2017/richdata2" ref="A15:AE35">
    <sortCondition ref="B14:B35"/>
  </sortState>
  <tableColumns count="31">
    <tableColumn id="1" xr3:uid="{E4F6044C-05B1-4AD5-A5A3-69B01EABECB0}" name="Event Name" dataDxfId="129"/>
    <tableColumn id="2" xr3:uid="{1BE4CC20-E819-4A4C-ACCF-C0D94093B129}" name="Date" dataDxfId="128"/>
    <tableColumn id="4" xr3:uid="{62A3CB82-4C1C-42AE-A997-93392F036A57}" name="iPad Deployment Start Date/Time" dataDxfId="127">
      <calculatedColumnFormula>Table10510123458[[#This Row],[Date]]</calculatedColumnFormula>
    </tableColumn>
    <tableColumn id="5" xr3:uid="{BA46F1D4-975E-45FF-8F2B-D4E49DC81FE3}" name="Class Start Date/Time" dataDxfId="126">
      <calculatedColumnFormula>C15</calculatedColumnFormula>
    </tableColumn>
    <tableColumn id="17" xr3:uid="{38F95826-3F05-4910-B7E9-E760E9A5D31C}" name="Lunch Start Date/Time" dataDxfId="125">
      <calculatedColumnFormula>Table10510123458[[#This Row],[Class Start Date/Time]]+(240/1440)</calculatedColumnFormula>
    </tableColumn>
    <tableColumn id="18" xr3:uid="{1642A692-E3F5-4C22-B3DF-F5F75D21809C}" name="iPad Optimization Start Date/Time" dataDxfId="124">
      <calculatedColumnFormula>Table10510123458[[#This Row],[Class Start Date/Time]]+(300/1440)</calculatedColumnFormula>
    </tableColumn>
    <tableColumn id="19" xr3:uid="{D0B272F2-C0A3-459A-9DD4-65D6DC918ED1}" name="VF &amp; CP Start Date/Time" dataDxfId="123">
      <calculatedColumnFormula>Table10510123458[[#This Row],[Lunch Start Date/Time]]+(60/1440)</calculatedColumnFormula>
    </tableColumn>
    <tableColumn id="20" xr3:uid="{ADA2DB44-1509-49D3-96A7-A5ACD09D2095}" name="End Date/Time" dataDxfId="122">
      <calculatedColumnFormula>Table10510123458[[#This Row],[VF &amp; CP Start Date/Time]]+(60/1440)</calculatedColumnFormula>
    </tableColumn>
    <tableColumn id="23" xr3:uid="{0F4A1BF3-04AA-4572-BEF4-2ACCFCAE74CE}" name="Start Time" dataDxfId="121">
      <calculatedColumnFormula>Table10510123458[[#This Row],[iPad Deployment Start Date/Time]]</calculatedColumnFormula>
    </tableColumn>
    <tableColumn id="26" xr3:uid="{40EFD385-0BE4-4B93-B0A9-71585CD3969A}" name=" -  " dataDxfId="120"/>
    <tableColumn id="24" xr3:uid="{FAFBAB65-FE6A-415E-8B3F-F957515A6FA4}" name="End Time" dataDxfId="119">
      <calculatedColumnFormula>Table10510123458[[#This Row],[End Date/Time]]</calculatedColumnFormula>
    </tableColumn>
    <tableColumn id="28" xr3:uid="{A6525CAF-29EB-4D61-886E-179743E5673D}" name="Deployment Start Time" dataDxfId="118"/>
    <tableColumn id="27" xr3:uid="{1F17ABB0-78BD-412B-B60F-65F12513F8E8}" name=" - " dataDxfId="117"/>
    <tableColumn id="25" xr3:uid="{07F7CD13-BF24-4E0C-B37D-EEAD8932D9BA}" name="Deployment End Time" dataDxfId="116"/>
    <tableColumn id="32" xr3:uid="{50B089A7-46D4-43D5-8FF5-CBEF8A4E0FB4}" name="Class 1 Start Time" dataDxfId="115">
      <calculatedColumnFormula>Table10510123458[[#This Row],[Class Start Date/Time]]</calculatedColumnFormula>
    </tableColumn>
    <tableColumn id="33" xr3:uid="{F31FB9AE-EBDA-4B22-BEAB-14B76129DBBD}" name=" -    " dataDxfId="114"/>
    <tableColumn id="34" xr3:uid="{55EDB998-619C-47F7-873C-63968F8976BD}" name="Class 1 End Time" dataDxfId="113"/>
    <tableColumn id="29" xr3:uid="{CD4F5696-417F-41F9-A05D-C5A6015F0CC5}" name="iPad Opt. Start Time" dataDxfId="112"/>
    <tableColumn id="30" xr3:uid="{326A2E8C-F33F-43CE-95D1-476B73722FDE}" name=" -   " dataDxfId="111"/>
    <tableColumn id="31" xr3:uid="{CB18DD1B-ECF4-46A0-B1D2-6363029A21BB}" name="iPad Opt. End Time" dataDxfId="110"/>
    <tableColumn id="35" xr3:uid="{929EF459-1D84-416E-AFA6-83A051F27DAC}" name="Class 2 Start Time" dataDxfId="109"/>
    <tableColumn id="36" xr3:uid="{4855E6AE-2ECA-454F-9947-1EA55247FAC0}" name=" -      " dataDxfId="108"/>
    <tableColumn id="37" xr3:uid="{CE54770F-1A8F-4939-99E6-81F77485E979}" name="Class 2 End Time" dataDxfId="107"/>
    <tableColumn id="7" xr3:uid="{525C98C5-78BA-4A6F-B1EB-AB7B49751C71}" name="Location" dataDxfId="106"/>
    <tableColumn id="8" xr3:uid="{F81339EC-B43F-446A-BBBE-869B4C64C217}" name="Max Students" dataDxfId="105"/>
    <tableColumn id="38" xr3:uid="{42819904-A859-410F-ADF0-C2EE5C07F24E}" name="Source Location/Room" dataDxfId="104"/>
    <tableColumn id="15" xr3:uid="{1E3CD7E8-EAC5-4A31-AC99-1D9652DAA85E}" name="Instructor(s)" dataDxfId="103">
      <calculatedColumnFormula>C15</calculatedColumnFormula>
    </tableColumn>
    <tableColumn id="3" xr3:uid="{F38F63B5-B499-48E8-848A-ACF44E2B5DE1}" name="Facilitator(s)" dataDxfId="102">
      <calculatedColumnFormula>Table10510123458[[#This Row],[Instructor(s)]]+0.0416666667</calculatedColumnFormula>
    </tableColumn>
    <tableColumn id="14" xr3:uid="{A150FC01-2FD7-41AB-9018-7195C796BD27}" name="iPad Deployment" dataDxfId="101">
      <calculatedColumnFormula>Table10510123458[[#This Row],[Facilitator(s)]]</calculatedColumnFormula>
    </tableColumn>
    <tableColumn id="10" xr3:uid="{ECD27268-9656-4A75-B802-CEFEB3058F76}" name="Proctor(s)" dataDxfId="100"/>
    <tableColumn id="11" xr3:uid="{CDF7018D-F018-4AE2-984A-BCB94EF5608F}" name="Duration (hrs)" dataDxfId="99"/>
  </tableColumns>
  <tableStyleInfo name="TableStyleLight1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AEC6208-CC39-46EC-967B-CFD0EB12460F}" name="Table1051012347" displayName="Table1051012347" ref="A14:AE53" totalsRowShown="0" headerRowDxfId="98" dataDxfId="97">
  <autoFilter ref="A14:AE53" xr:uid="{2122C2CC-CA15-4649-8FEE-1D81CCD79216}"/>
  <sortState xmlns:xlrd2="http://schemas.microsoft.com/office/spreadsheetml/2017/richdata2" ref="A15:AE53">
    <sortCondition ref="B14:B53"/>
  </sortState>
  <tableColumns count="31">
    <tableColumn id="1" xr3:uid="{B911A268-90C0-4C96-BB6F-2E812363D273}" name="Event Name" dataDxfId="96"/>
    <tableColumn id="2" xr3:uid="{E30107DE-506B-421A-9943-352F41364CEE}" name="Date" dataDxfId="95"/>
    <tableColumn id="4" xr3:uid="{44C44D5B-A74B-4CCC-88D7-AE4EC47B55F4}" name="iPad Deployment Start Date/Time" dataDxfId="94">
      <calculatedColumnFormula>Table1051012347[[#This Row],[Date]]</calculatedColumnFormula>
    </tableColumn>
    <tableColumn id="5" xr3:uid="{DF5AD18D-50DE-4524-8E87-1C7E39B4C384}" name="Class Start Date/Time" dataDxfId="93">
      <calculatedColumnFormula>C15</calculatedColumnFormula>
    </tableColumn>
    <tableColumn id="17" xr3:uid="{84C79317-0237-4637-9C59-FD2CF176E02B}" name="Lunch Start Date/Time" dataDxfId="92">
      <calculatedColumnFormula>Table1051012347[[#This Row],[Class Start Date/Time]]+(240/1440)</calculatedColumnFormula>
    </tableColumn>
    <tableColumn id="18" xr3:uid="{0F818B64-C9DC-48BE-9D78-7CD65B145AC5}" name="iPad Optimization Start Date/Time" dataDxfId="91">
      <calculatedColumnFormula>Table1051012347[[#This Row],[Class Start Date/Time]]+(300/1440)</calculatedColumnFormula>
    </tableColumn>
    <tableColumn id="19" xr3:uid="{3DC13A14-5496-4969-ACEF-C8C54856102B}" name="VF &amp; CP Start Date/Time" dataDxfId="90">
      <calculatedColumnFormula>Table1051012347[[#This Row],[Lunch Start Date/Time]]+(60/1440)</calculatedColumnFormula>
    </tableColumn>
    <tableColumn id="20" xr3:uid="{47361E07-9F00-422E-9258-DF318BD065D7}" name="End Date/Time" dataDxfId="89">
      <calculatedColumnFormula>Table1051012347[[#This Row],[VF &amp; CP Start Date/Time]]+(60/1440)</calculatedColumnFormula>
    </tableColumn>
    <tableColumn id="23" xr3:uid="{BB4D0CAD-A077-464E-AF27-FD84D6249199}" name="Start Time" dataDxfId="88">
      <calculatedColumnFormula>Table1051012347[[#This Row],[iPad Deployment Start Date/Time]]</calculatedColumnFormula>
    </tableColumn>
    <tableColumn id="26" xr3:uid="{03CF1A27-F822-445B-AAF5-72C681F392CD}" name=" -  " dataDxfId="87"/>
    <tableColumn id="24" xr3:uid="{4F23DDB6-E5C6-4BE3-A4DD-B97A32DE909D}" name="End Time" dataDxfId="86">
      <calculatedColumnFormula>Table1051012347[[#This Row],[End Date/Time]]</calculatedColumnFormula>
    </tableColumn>
    <tableColumn id="28" xr3:uid="{3ED2A810-80B1-4AE7-B7B1-0F7798AF20D1}" name="Deployment Start Time" dataDxfId="85"/>
    <tableColumn id="27" xr3:uid="{C123566B-19D1-4B0F-A357-538DD54E04C7}" name=" - " dataDxfId="84"/>
    <tableColumn id="25" xr3:uid="{8B11EDE3-A0EA-44D9-AC21-70FB86C3043E}" name="Deployment End Time" dataDxfId="83"/>
    <tableColumn id="32" xr3:uid="{EC22AF5E-980D-47D2-BD56-3C601269FE62}" name="Class 1 Start Time" dataDxfId="82">
      <calculatedColumnFormula>Table1051012347[[#This Row],[Class Start Date/Time]]</calculatedColumnFormula>
    </tableColumn>
    <tableColumn id="33" xr3:uid="{C4B4FB2B-516C-4355-86A5-3D2278773EB3}" name=" -    " dataDxfId="81"/>
    <tableColumn id="34" xr3:uid="{B0482EDF-146B-43F6-9DB3-779D390F2171}" name="Class 1 End Time" dataDxfId="80"/>
    <tableColumn id="29" xr3:uid="{96185F55-1871-4424-A9A7-28595687BB79}" name="iPad Opt. Start Time" dataDxfId="79"/>
    <tableColumn id="30" xr3:uid="{DD867BF2-03F1-475E-B7FD-C9E8D53732FD}" name=" -   " dataDxfId="78"/>
    <tableColumn id="31" xr3:uid="{CFE3FA6A-E286-401E-A492-162F8D7D3653}" name="iPad Opt. End Time" dataDxfId="77"/>
    <tableColumn id="35" xr3:uid="{5F2DC6B3-D416-4972-9A71-AFCA69ADB0A6}" name="Class 2 Start Time" dataDxfId="76"/>
    <tableColumn id="36" xr3:uid="{ACABA260-88C5-46FA-8FAA-03C450C501B4}" name=" -      " dataDxfId="75"/>
    <tableColumn id="37" xr3:uid="{E570702D-6666-4EC4-A57A-22FC181A3C37}" name="Class 2 End Time" dataDxfId="74"/>
    <tableColumn id="7" xr3:uid="{6966CF9B-42D8-4681-91F9-5ACD8FFC7808}" name="Location" dataDxfId="73"/>
    <tableColumn id="8" xr3:uid="{2E6CDA1A-55A4-4CE4-A73F-605A2ADE0DFB}" name="Max Students" dataDxfId="72"/>
    <tableColumn id="38" xr3:uid="{026D0097-164B-4D71-BC84-70EACFE47549}" name="Source Location/Room" dataDxfId="71"/>
    <tableColumn id="15" xr3:uid="{38DC2F7F-2B1D-42BC-A2CF-A5F1399634B8}" name="Instructor(s)" dataDxfId="70">
      <calculatedColumnFormula>C15</calculatedColumnFormula>
    </tableColumn>
    <tableColumn id="3" xr3:uid="{B9F1A427-D1E4-48C0-B526-77980AD8143D}" name="Facilitator(s)" dataDxfId="69">
      <calculatedColumnFormula>Table1051012347[[#This Row],[Instructor(s)]]+0.0416666667</calculatedColumnFormula>
    </tableColumn>
    <tableColumn id="14" xr3:uid="{C18A127E-2649-437B-A76B-AF853C47AE2E}" name="iPad Deployment" dataDxfId="68">
      <calculatedColumnFormula>Table1051012347[[#This Row],[Facilitator(s)]]</calculatedColumnFormula>
    </tableColumn>
    <tableColumn id="10" xr3:uid="{D2BC3DBD-E837-4BAB-8915-98AB6E343710}" name="Proctor(s)" dataDxfId="67"/>
    <tableColumn id="11" xr3:uid="{9222B5A6-BCE7-4BB4-920B-8C016171B3BA}" name="Duration (hrs)" dataDxfId="66"/>
  </tableColumns>
  <tableStyleInfo name="TableStyleLight1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3053E8C-33CF-4816-A3C2-B75AE43B02D4}" name="Table105101210" displayName="Table105101210" ref="A14:AE42" totalsRowShown="0" headerRowDxfId="65" dataDxfId="64">
  <autoFilter ref="A14:AE42" xr:uid="{2122C2CC-CA15-4649-8FEE-1D81CCD79216}"/>
  <sortState xmlns:xlrd2="http://schemas.microsoft.com/office/spreadsheetml/2017/richdata2" ref="A15:AE42">
    <sortCondition ref="B14:B42"/>
  </sortState>
  <tableColumns count="31">
    <tableColumn id="1" xr3:uid="{DD0135B5-34B6-4038-9886-D4487D15E842}" name="Event Name" dataDxfId="63"/>
    <tableColumn id="2" xr3:uid="{DAC70CD8-B315-48B8-83AB-849316415F06}" name="Date" dataDxfId="62"/>
    <tableColumn id="4" xr3:uid="{EFC51B87-97DA-4052-B4E5-882C3DB71BBF}" name="iPad Deployment Start Date/Time" dataDxfId="61">
      <calculatedColumnFormula>Table105101210[[#This Row],[Date]]</calculatedColumnFormula>
    </tableColumn>
    <tableColumn id="5" xr3:uid="{F9BAD620-796D-4E86-8A04-767DF9F6736B}" name="Class Start Date/Time" dataDxfId="60">
      <calculatedColumnFormula>C15</calculatedColumnFormula>
    </tableColumn>
    <tableColumn id="17" xr3:uid="{9E91E384-7D3B-4F54-9D55-0AC34D06F2C6}" name="Lunch Start Date/Time" dataDxfId="59">
      <calculatedColumnFormula>Table105101210[[#This Row],[Class Start Date/Time]]+(240/1440)</calculatedColumnFormula>
    </tableColumn>
    <tableColumn id="18" xr3:uid="{F9C60741-7059-4EC7-836E-17A19BA64A58}" name="iPad Optimization Start Date/Time" dataDxfId="58">
      <calculatedColumnFormula>Table105101210[[#This Row],[Class Start Date/Time]]+(300/1440)</calculatedColumnFormula>
    </tableColumn>
    <tableColumn id="19" xr3:uid="{62870138-A11D-4C17-8912-01C3A7595A03}" name="VF &amp; CP Start Date/Time" dataDxfId="57">
      <calculatedColumnFormula>Table105101210[[#This Row],[Lunch Start Date/Time]]+(60/1440)</calculatedColumnFormula>
    </tableColumn>
    <tableColumn id="20" xr3:uid="{A3A5F5E8-9738-4B07-9964-0DF6BBC728A8}" name="End Date/Time" dataDxfId="56">
      <calculatedColumnFormula>Table105101210[[#This Row],[VF &amp; CP Start Date/Time]]+(60/1440)</calculatedColumnFormula>
    </tableColumn>
    <tableColumn id="23" xr3:uid="{8D44D68B-4961-4804-A255-70F609DBB0D4}" name="Start Time" dataDxfId="55">
      <calculatedColumnFormula>Table105101210[[#This Row],[iPad Deployment Start Date/Time]]</calculatedColumnFormula>
    </tableColumn>
    <tableColumn id="26" xr3:uid="{D401BAA4-7712-4485-ABFB-07086D893272}" name=" -  " dataDxfId="54"/>
    <tableColumn id="24" xr3:uid="{D3662252-4CFB-4AEF-8CED-89DEE5A943C0}" name="End Time" dataDxfId="53">
      <calculatedColumnFormula>Table105101210[[#This Row],[End Date/Time]]</calculatedColumnFormula>
    </tableColumn>
    <tableColumn id="28" xr3:uid="{04AEA345-9157-48F8-8298-D795DD4011EC}" name="Deployment Start Time" dataDxfId="52"/>
    <tableColumn id="27" xr3:uid="{759A81ED-2931-4EC9-8697-42D5E59AA6E8}" name=" - " dataDxfId="51"/>
    <tableColumn id="25" xr3:uid="{C05872A5-2722-4400-89ED-CCF3F213F3FD}" name="Deployment End Time" dataDxfId="50"/>
    <tableColumn id="32" xr3:uid="{015978FE-C6DE-4AEA-B359-AFE72992E512}" name="Class 1 Start Time" dataDxfId="49">
      <calculatedColumnFormula>Table105101210[[#This Row],[Class Start Date/Time]]</calculatedColumnFormula>
    </tableColumn>
    <tableColumn id="33" xr3:uid="{3B100A83-A9C9-456B-A62F-FE60B226DE6F}" name=" -    " dataDxfId="48"/>
    <tableColumn id="34" xr3:uid="{609232EC-6A1E-439C-9A21-577EC0AF43DC}" name="Class 1 End Time" dataDxfId="47"/>
    <tableColumn id="29" xr3:uid="{15F7E8F3-581D-497F-977C-D1EDB4C378D0}" name="iPad Opt. Start Time" dataDxfId="46"/>
    <tableColumn id="30" xr3:uid="{10E263DD-75E9-479D-925A-436EBCCC0ADE}" name=" -   " dataDxfId="45"/>
    <tableColumn id="31" xr3:uid="{BFDA68E4-4B6C-45BC-8184-8E4EBF9413B5}" name="iPad Opt. End Time" dataDxfId="44"/>
    <tableColumn id="35" xr3:uid="{299579F4-22EA-4F7A-B8AE-379204D9E08C}" name="Class 2 Start Time" dataDxfId="43"/>
    <tableColumn id="36" xr3:uid="{B35F3FEF-6442-48BD-9CEA-8CC4CEE69F41}" name=" -      " dataDxfId="42"/>
    <tableColumn id="37" xr3:uid="{44574463-A258-4C7E-A367-803A9B292BB6}" name="Class 2 End Time" dataDxfId="41"/>
    <tableColumn id="7" xr3:uid="{E2E13CE1-38A4-406C-A946-B6A254CC5228}" name="Location" dataDxfId="40"/>
    <tableColumn id="8" xr3:uid="{D1EB3243-CA87-4A83-AFC1-082A9EF49457}" name="Max Students" dataDxfId="39"/>
    <tableColumn id="38" xr3:uid="{9258DB8C-257E-4A46-84D4-D7D2D1E4E719}" name="Source Location/Room" dataDxfId="38"/>
    <tableColumn id="15" xr3:uid="{4682CC65-D34C-44B1-817E-3A237568C21E}" name="Instructor(s)" dataDxfId="37">
      <calculatedColumnFormula>C15</calculatedColumnFormula>
    </tableColumn>
    <tableColumn id="3" xr3:uid="{270FE94C-F708-4E04-9E55-CC27AD78D805}" name="Facilitator(s)" dataDxfId="36">
      <calculatedColumnFormula>Table105101210[[#This Row],[Instructor(s)]]+0.0416666667</calculatedColumnFormula>
    </tableColumn>
    <tableColumn id="14" xr3:uid="{5457127C-2A40-4FCC-81E0-62DA12C9EAE1}" name="iPad Deployment" dataDxfId="35">
      <calculatedColumnFormula>Table105101210[[#This Row],[Facilitator(s)]]</calculatedColumnFormula>
    </tableColumn>
    <tableColumn id="10" xr3:uid="{F722FEB7-74BD-401E-ACE9-070EAB8FA885}" name="Proctor(s)" dataDxfId="34"/>
    <tableColumn id="11" xr3:uid="{F7E09FAE-4507-46D3-8C88-797EA370C273}" name="Duration (hrs)" dataDxfId="33"/>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emh.service-now.com/esp?id=sc_cat_item&amp;sys_id=7779d9ee1babc010200c33fccd4bcbeb" TargetMode="External"/><Relationship Id="rId2" Type="http://schemas.openxmlformats.org/officeDocument/2006/relationships/hyperlink" Target="https://ci.northernlighthealth.org/netsmart/how-to-enroll" TargetMode="External"/><Relationship Id="rId1" Type="http://schemas.openxmlformats.org/officeDocument/2006/relationships/hyperlink" Target="http://www.promisepoint.com/NorthernLightHealth"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CIOperationsTeam@northernlight.org"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s://promisepoint.com/DocumentLibraryManager/Versions/Download/d97b7945-c643-ed11-8123-005056011796" TargetMode="External"/><Relationship Id="rId7" Type="http://schemas.openxmlformats.org/officeDocument/2006/relationships/printerSettings" Target="../printerSettings/printerSettings3.bin"/><Relationship Id="rId2" Type="http://schemas.openxmlformats.org/officeDocument/2006/relationships/hyperlink" Target="https://promisepoint.com/DocumentLibraryManager/Versions/Download/8e7bafd1-c643-ed11-8123-005056011796" TargetMode="External"/><Relationship Id="rId1" Type="http://schemas.openxmlformats.org/officeDocument/2006/relationships/hyperlink" Target="mailto:CIOperationsTeam@northernlight.org" TargetMode="External"/><Relationship Id="rId6" Type="http://schemas.openxmlformats.org/officeDocument/2006/relationships/hyperlink" Target="https://promisepoint.com/DocumentLibraryManager/Versions/Download/c9f143e4-c643-ed11-8123-005056011796" TargetMode="External"/><Relationship Id="rId5" Type="http://schemas.openxmlformats.org/officeDocument/2006/relationships/hyperlink" Target="https://promisepoint.com/DocumentLibraryManager/Versions/Download/de9d3ac1-c643-ed11-8123-005056011796" TargetMode="External"/><Relationship Id="rId4" Type="http://schemas.openxmlformats.org/officeDocument/2006/relationships/hyperlink" Target="https://promisepoint.com/DocumentLibraryManager/Versions/Download/5a69b679-c643-ed11-8123-005056011796" TargetMode="External"/><Relationship Id="rId9" Type="http://schemas.openxmlformats.org/officeDocument/2006/relationships/table" Target="../tables/table2.x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https://promisepoint.com/DocumentLibraryManager/Versions/Download/d97b7945-c643-ed11-8123-005056011796" TargetMode="External"/><Relationship Id="rId7" Type="http://schemas.openxmlformats.org/officeDocument/2006/relationships/printerSettings" Target="../printerSettings/printerSettings4.bin"/><Relationship Id="rId2" Type="http://schemas.openxmlformats.org/officeDocument/2006/relationships/hyperlink" Target="https://promisepoint.com/DocumentLibraryManager/Versions/Download/8e7bafd1-c643-ed11-8123-005056011796" TargetMode="External"/><Relationship Id="rId1" Type="http://schemas.openxmlformats.org/officeDocument/2006/relationships/hyperlink" Target="mailto:CIOperationsTeam@northernlight.org" TargetMode="External"/><Relationship Id="rId6" Type="http://schemas.openxmlformats.org/officeDocument/2006/relationships/hyperlink" Target="https://promisepoint.com/DocumentLibraryManager/Versions/Download/c9f143e4-c643-ed11-8123-005056011796" TargetMode="External"/><Relationship Id="rId5" Type="http://schemas.openxmlformats.org/officeDocument/2006/relationships/hyperlink" Target="https://promisepoint.com/DocumentLibraryManager/Versions/Download/de9d3ac1-c643-ed11-8123-005056011796" TargetMode="External"/><Relationship Id="rId4" Type="http://schemas.openxmlformats.org/officeDocument/2006/relationships/hyperlink" Target="https://promisepoint.com/DocumentLibraryManager/Versions/Download/5a69b679-c643-ed11-8123-005056011796" TargetMode="External"/><Relationship Id="rId9" Type="http://schemas.openxmlformats.org/officeDocument/2006/relationships/table" Target="../tables/table3.xml"/></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hyperlink" Target="https://promisepoint.com/DocumentLibraryManager/Versions/Download/d97b7945-c643-ed11-8123-005056011796" TargetMode="External"/><Relationship Id="rId7" Type="http://schemas.openxmlformats.org/officeDocument/2006/relationships/printerSettings" Target="../printerSettings/printerSettings5.bin"/><Relationship Id="rId2" Type="http://schemas.openxmlformats.org/officeDocument/2006/relationships/hyperlink" Target="https://promisepoint.com/DocumentLibraryManager/Versions/Download/8e7bafd1-c643-ed11-8123-005056011796" TargetMode="External"/><Relationship Id="rId1" Type="http://schemas.openxmlformats.org/officeDocument/2006/relationships/hyperlink" Target="mailto:CIOperationsTeam@northernlight.org" TargetMode="External"/><Relationship Id="rId6" Type="http://schemas.openxmlformats.org/officeDocument/2006/relationships/hyperlink" Target="https://promisepoint.com/DocumentLibraryManager/Versions/Download/c9f143e4-c643-ed11-8123-005056011796" TargetMode="External"/><Relationship Id="rId5" Type="http://schemas.openxmlformats.org/officeDocument/2006/relationships/hyperlink" Target="https://promisepoint.com/DocumentLibraryManager/Versions/Download/de9d3ac1-c643-ed11-8123-005056011796" TargetMode="External"/><Relationship Id="rId4" Type="http://schemas.openxmlformats.org/officeDocument/2006/relationships/hyperlink" Target="https://promisepoint.com/DocumentLibraryManager/Versions/Download/5a69b679-c643-ed11-8123-005056011796" TargetMode="External"/><Relationship Id="rId9" Type="http://schemas.openxmlformats.org/officeDocument/2006/relationships/table" Target="../tables/table4.x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hyperlink" Target="https://promisepoint.com/DocumentLibraryManager/Versions/Download/d97b7945-c643-ed11-8123-005056011796" TargetMode="External"/><Relationship Id="rId7" Type="http://schemas.openxmlformats.org/officeDocument/2006/relationships/printerSettings" Target="../printerSettings/printerSettings6.bin"/><Relationship Id="rId2" Type="http://schemas.openxmlformats.org/officeDocument/2006/relationships/hyperlink" Target="https://promisepoint.com/DocumentLibraryManager/Versions/Download/8e7bafd1-c643-ed11-8123-005056011796" TargetMode="External"/><Relationship Id="rId1" Type="http://schemas.openxmlformats.org/officeDocument/2006/relationships/hyperlink" Target="mailto:CIOperationsTeam@northernlight.org" TargetMode="External"/><Relationship Id="rId6" Type="http://schemas.openxmlformats.org/officeDocument/2006/relationships/hyperlink" Target="https://promisepoint.com/DocumentLibraryManager/Versions/Download/c9f143e4-c643-ed11-8123-005056011796" TargetMode="External"/><Relationship Id="rId5" Type="http://schemas.openxmlformats.org/officeDocument/2006/relationships/hyperlink" Target="https://promisepoint.com/DocumentLibraryManager/Versions/Download/de9d3ac1-c643-ed11-8123-005056011796" TargetMode="External"/><Relationship Id="rId4" Type="http://schemas.openxmlformats.org/officeDocument/2006/relationships/hyperlink" Target="https://promisepoint.com/DocumentLibraryManager/Versions/Download/5a69b679-c643-ed11-8123-005056011796" TargetMode="External"/><Relationship Id="rId9" Type="http://schemas.openxmlformats.org/officeDocument/2006/relationships/table" Target="../tables/table5.xml"/></Relationships>
</file>

<file path=xl/worksheets/_rels/sheet7.xml.rels><?xml version="1.0" encoding="UTF-8" standalone="yes"?>
<Relationships xmlns="http://schemas.openxmlformats.org/package/2006/relationships"><Relationship Id="rId8" Type="http://schemas.openxmlformats.org/officeDocument/2006/relationships/drawing" Target="../drawings/drawing6.xml"/><Relationship Id="rId3" Type="http://schemas.openxmlformats.org/officeDocument/2006/relationships/hyperlink" Target="https://promisepoint.com/DocumentLibraryManager/Versions/Download/d97b7945-c643-ed11-8123-005056011796" TargetMode="External"/><Relationship Id="rId7" Type="http://schemas.openxmlformats.org/officeDocument/2006/relationships/printerSettings" Target="../printerSettings/printerSettings7.bin"/><Relationship Id="rId2" Type="http://schemas.openxmlformats.org/officeDocument/2006/relationships/hyperlink" Target="https://promisepoint.com/DocumentLibraryManager/Versions/Download/8e7bafd1-c643-ed11-8123-005056011796" TargetMode="External"/><Relationship Id="rId1" Type="http://schemas.openxmlformats.org/officeDocument/2006/relationships/hyperlink" Target="mailto:CIOperationsTeam@northernlight.org" TargetMode="External"/><Relationship Id="rId6" Type="http://schemas.openxmlformats.org/officeDocument/2006/relationships/hyperlink" Target="https://promisepoint.com/DocumentLibraryManager/Versions/Download/c9f143e4-c643-ed11-8123-005056011796" TargetMode="External"/><Relationship Id="rId5" Type="http://schemas.openxmlformats.org/officeDocument/2006/relationships/hyperlink" Target="https://promisepoint.com/DocumentLibraryManager/Versions/Download/de9d3ac1-c643-ed11-8123-005056011796" TargetMode="External"/><Relationship Id="rId4" Type="http://schemas.openxmlformats.org/officeDocument/2006/relationships/hyperlink" Target="https://promisepoint.com/DocumentLibraryManager/Versions/Download/5a69b679-c643-ed11-8123-005056011796" TargetMode="External"/><Relationship Id="rId9" Type="http://schemas.openxmlformats.org/officeDocument/2006/relationships/table" Target="../tables/table6.xml"/></Relationships>
</file>

<file path=xl/worksheets/_rels/sheet8.xml.rels><?xml version="1.0" encoding="UTF-8" standalone="yes"?>
<Relationships xmlns="http://schemas.openxmlformats.org/package/2006/relationships"><Relationship Id="rId8" Type="http://schemas.openxmlformats.org/officeDocument/2006/relationships/drawing" Target="../drawings/drawing7.xml"/><Relationship Id="rId3" Type="http://schemas.openxmlformats.org/officeDocument/2006/relationships/hyperlink" Target="https://promisepoint.com/DocumentLibraryManager/Versions/Download/d97b7945-c643-ed11-8123-005056011796" TargetMode="External"/><Relationship Id="rId7" Type="http://schemas.openxmlformats.org/officeDocument/2006/relationships/printerSettings" Target="../printerSettings/printerSettings8.bin"/><Relationship Id="rId2" Type="http://schemas.openxmlformats.org/officeDocument/2006/relationships/hyperlink" Target="https://promisepoint.com/DocumentLibraryManager/Versions/Download/8e7bafd1-c643-ed11-8123-005056011796" TargetMode="External"/><Relationship Id="rId1" Type="http://schemas.openxmlformats.org/officeDocument/2006/relationships/hyperlink" Target="mailto:CIOperationsTeam@northernlight.org" TargetMode="External"/><Relationship Id="rId6" Type="http://schemas.openxmlformats.org/officeDocument/2006/relationships/hyperlink" Target="https://promisepoint.com/DocumentLibraryManager/Versions/Download/c9f143e4-c643-ed11-8123-005056011796" TargetMode="External"/><Relationship Id="rId5" Type="http://schemas.openxmlformats.org/officeDocument/2006/relationships/hyperlink" Target="https://promisepoint.com/DocumentLibraryManager/Versions/Download/de9d3ac1-c643-ed11-8123-005056011796" TargetMode="External"/><Relationship Id="rId4" Type="http://schemas.openxmlformats.org/officeDocument/2006/relationships/hyperlink" Target="https://promisepoint.com/DocumentLibraryManager/Versions/Download/5a69b679-c643-ed11-8123-005056011796" TargetMode="External"/><Relationship Id="rId9" Type="http://schemas.openxmlformats.org/officeDocument/2006/relationships/table" Target="../tables/table7.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9.bin"/><Relationship Id="rId1" Type="http://schemas.openxmlformats.org/officeDocument/2006/relationships/hyperlink" Target="mailto:CIOperationsTeam@northernlight.org" TargetMode="External"/><Relationship Id="rId4"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D1AE6-54F2-46DE-91B8-F4098E41DC23}">
  <sheetPr codeName="Sheet2">
    <tabColor rgb="FFE87722"/>
  </sheetPr>
  <dimension ref="A1:T38"/>
  <sheetViews>
    <sheetView tabSelected="1" zoomScale="70" zoomScaleNormal="70" workbookViewId="0">
      <selection sqref="A1:S3"/>
    </sheetView>
  </sheetViews>
  <sheetFormatPr defaultColWidth="8.77734375" defaultRowHeight="14.4"/>
  <cols>
    <col min="1" max="1" width="35.5546875" style="3" customWidth="1"/>
    <col min="2" max="2" width="9.109375" style="3" customWidth="1"/>
    <col min="3" max="3" width="23.6640625" style="3" hidden="1" customWidth="1"/>
    <col min="4" max="4" width="22.33203125" style="12" hidden="1" customWidth="1"/>
    <col min="5" max="5" width="14.109375" style="12" hidden="1" customWidth="1"/>
    <col min="6" max="6" width="24.33203125" style="12" hidden="1" customWidth="1"/>
    <col min="7" max="7" width="16.109375" style="12" hidden="1" customWidth="1"/>
    <col min="8" max="8" width="16" style="12" hidden="1" customWidth="1"/>
    <col min="9" max="9" width="28.6640625" style="12" customWidth="1"/>
    <col min="10" max="10" width="28.6640625" style="21" customWidth="1"/>
    <col min="11" max="11" width="33.21875" style="3" customWidth="1"/>
    <col min="12" max="12" width="9" style="3" customWidth="1"/>
    <col min="13" max="13" width="27.33203125" style="3" customWidth="1"/>
    <col min="14" max="14" width="20.5546875" style="3" hidden="1" customWidth="1"/>
    <col min="15" max="15" width="15.33203125" style="3" hidden="1" customWidth="1"/>
    <col min="16" max="16" width="22.5546875" style="3" hidden="1" customWidth="1"/>
    <col min="17" max="18" width="14.109375" style="3" hidden="1" customWidth="1"/>
    <col min="19" max="19" width="12.33203125" style="3" customWidth="1"/>
    <col min="20" max="20" width="11.5546875" style="3" bestFit="1" customWidth="1"/>
    <col min="21" max="16384" width="8.77734375" style="3"/>
  </cols>
  <sheetData>
    <row r="1" spans="1:19" ht="14.55" customHeight="1">
      <c r="A1" s="124" t="s">
        <v>102</v>
      </c>
      <c r="B1" s="124"/>
      <c r="C1" s="124"/>
      <c r="D1" s="124"/>
      <c r="E1" s="124"/>
      <c r="F1" s="124"/>
      <c r="G1" s="124"/>
      <c r="H1" s="124"/>
      <c r="I1" s="124"/>
      <c r="J1" s="124"/>
      <c r="K1" s="124"/>
      <c r="L1" s="124"/>
      <c r="M1" s="124"/>
      <c r="N1" s="124"/>
      <c r="O1" s="124"/>
      <c r="P1" s="124"/>
      <c r="Q1" s="124"/>
      <c r="R1" s="124"/>
      <c r="S1" s="124"/>
    </row>
    <row r="2" spans="1:19" ht="14.55" customHeight="1">
      <c r="A2" s="124"/>
      <c r="B2" s="124"/>
      <c r="C2" s="124"/>
      <c r="D2" s="124"/>
      <c r="E2" s="124"/>
      <c r="F2" s="124"/>
      <c r="G2" s="124"/>
      <c r="H2" s="124"/>
      <c r="I2" s="124"/>
      <c r="J2" s="124"/>
      <c r="K2" s="124"/>
      <c r="L2" s="124"/>
      <c r="M2" s="124"/>
      <c r="N2" s="124"/>
      <c r="O2" s="124"/>
      <c r="P2" s="124"/>
      <c r="Q2" s="124"/>
      <c r="R2" s="124"/>
      <c r="S2" s="124"/>
    </row>
    <row r="3" spans="1:19" ht="14.4" customHeight="1">
      <c r="A3" s="124"/>
      <c r="B3" s="124"/>
      <c r="C3" s="124"/>
      <c r="D3" s="124"/>
      <c r="E3" s="124"/>
      <c r="F3" s="124"/>
      <c r="G3" s="124"/>
      <c r="H3" s="124"/>
      <c r="I3" s="124"/>
      <c r="J3" s="124"/>
      <c r="K3" s="124"/>
      <c r="L3" s="124"/>
      <c r="M3" s="124"/>
      <c r="N3" s="124"/>
      <c r="O3" s="124"/>
      <c r="P3" s="124"/>
      <c r="Q3" s="124"/>
      <c r="R3" s="124"/>
      <c r="S3" s="124"/>
    </row>
    <row r="4" spans="1:19" s="1" customFormat="1" ht="45.6" customHeight="1">
      <c r="A4" s="132" t="s">
        <v>4</v>
      </c>
      <c r="B4" s="132"/>
      <c r="C4" s="132"/>
      <c r="D4" s="132"/>
      <c r="E4" s="132"/>
      <c r="F4" s="132"/>
      <c r="G4" s="132"/>
      <c r="H4" s="132"/>
      <c r="I4" s="132"/>
      <c r="J4" s="132"/>
      <c r="K4" s="132"/>
      <c r="L4" s="132"/>
      <c r="M4" s="132"/>
      <c r="N4" s="132"/>
      <c r="O4" s="132"/>
      <c r="P4" s="132"/>
      <c r="Q4" s="132"/>
      <c r="R4" s="132"/>
      <c r="S4" s="132"/>
    </row>
    <row r="5" spans="1:19" s="1" customFormat="1" ht="15.6">
      <c r="A5" s="139" t="s">
        <v>5</v>
      </c>
      <c r="B5" s="139"/>
      <c r="C5" s="140" t="s">
        <v>19</v>
      </c>
      <c r="D5" s="141"/>
      <c r="E5" s="141"/>
      <c r="F5" s="141"/>
      <c r="G5" s="141"/>
      <c r="H5" s="142"/>
      <c r="I5" s="145" t="s">
        <v>3</v>
      </c>
      <c r="J5" s="146"/>
      <c r="K5" s="140" t="s">
        <v>20</v>
      </c>
      <c r="L5" s="141"/>
      <c r="M5" s="141"/>
      <c r="N5" s="141"/>
      <c r="O5" s="141"/>
      <c r="P5" s="141"/>
      <c r="Q5" s="141"/>
      <c r="R5" s="141"/>
      <c r="S5" s="142"/>
    </row>
    <row r="6" spans="1:19" s="2" customFormat="1" ht="80.400000000000006" customHeight="1">
      <c r="A6" s="127" t="s">
        <v>18</v>
      </c>
      <c r="B6" s="128"/>
      <c r="C6" s="129" t="s">
        <v>90</v>
      </c>
      <c r="D6" s="130"/>
      <c r="E6" s="130"/>
      <c r="F6" s="130"/>
      <c r="G6" s="130"/>
      <c r="H6" s="131"/>
      <c r="I6" s="143" t="s">
        <v>21</v>
      </c>
      <c r="J6" s="144"/>
      <c r="K6" s="130" t="s">
        <v>117</v>
      </c>
      <c r="L6" s="130"/>
      <c r="M6" s="130"/>
      <c r="N6" s="130"/>
      <c r="O6" s="130"/>
      <c r="P6" s="130"/>
      <c r="Q6" s="130"/>
      <c r="R6" s="130"/>
      <c r="S6" s="131"/>
    </row>
    <row r="7" spans="1:19" s="6" customFormat="1" ht="80.400000000000006" customHeight="1">
      <c r="A7" s="127" t="s">
        <v>22</v>
      </c>
      <c r="B7" s="128"/>
      <c r="C7" s="129" t="s">
        <v>91</v>
      </c>
      <c r="D7" s="130"/>
      <c r="E7" s="130"/>
      <c r="F7" s="130"/>
      <c r="G7" s="130"/>
      <c r="H7" s="131"/>
      <c r="I7" s="143" t="s">
        <v>23</v>
      </c>
      <c r="J7" s="144"/>
      <c r="K7" s="130" t="s">
        <v>117</v>
      </c>
      <c r="L7" s="130"/>
      <c r="M7" s="130"/>
      <c r="N7" s="130"/>
      <c r="O7" s="130"/>
      <c r="P7" s="130"/>
      <c r="Q7" s="130"/>
      <c r="R7" s="130"/>
      <c r="S7" s="131"/>
    </row>
    <row r="8" spans="1:19" s="1" customFormat="1" ht="80.400000000000006" customHeight="1">
      <c r="A8" s="127" t="s">
        <v>24</v>
      </c>
      <c r="B8" s="128"/>
      <c r="C8" s="129" t="s">
        <v>92</v>
      </c>
      <c r="D8" s="130"/>
      <c r="E8" s="130"/>
      <c r="F8" s="130"/>
      <c r="G8" s="130"/>
      <c r="H8" s="131"/>
      <c r="I8" s="143" t="s">
        <v>21</v>
      </c>
      <c r="J8" s="144"/>
      <c r="K8" s="130" t="s">
        <v>117</v>
      </c>
      <c r="L8" s="130"/>
      <c r="M8" s="130"/>
      <c r="N8" s="130"/>
      <c r="O8" s="130"/>
      <c r="P8" s="130"/>
      <c r="Q8" s="130"/>
      <c r="R8" s="130"/>
      <c r="S8" s="131"/>
    </row>
    <row r="9" spans="1:19" s="1" customFormat="1" ht="37.200000000000003" customHeight="1">
      <c r="A9" s="133" t="s">
        <v>103</v>
      </c>
      <c r="B9" s="133"/>
      <c r="C9" s="133"/>
      <c r="D9" s="133"/>
      <c r="E9" s="133"/>
      <c r="F9" s="133"/>
      <c r="G9" s="133"/>
      <c r="H9" s="133"/>
      <c r="I9" s="133"/>
      <c r="J9" s="133"/>
      <c r="K9" s="133"/>
      <c r="L9" s="133"/>
      <c r="M9" s="133"/>
      <c r="N9" s="133"/>
      <c r="O9" s="133"/>
      <c r="P9" s="133"/>
      <c r="Q9" s="133"/>
      <c r="R9" s="133"/>
      <c r="S9" s="133"/>
    </row>
    <row r="10" spans="1:19" s="1" customFormat="1" ht="83.4" customHeight="1">
      <c r="A10" s="136" t="s">
        <v>104</v>
      </c>
      <c r="B10" s="137"/>
      <c r="C10" s="137"/>
      <c r="D10" s="137"/>
      <c r="E10" s="137"/>
      <c r="F10" s="137"/>
      <c r="G10" s="137"/>
      <c r="H10" s="137"/>
      <c r="I10" s="137"/>
      <c r="J10" s="137"/>
      <c r="K10" s="137"/>
      <c r="L10" s="137"/>
      <c r="M10" s="137"/>
      <c r="N10" s="137"/>
      <c r="O10" s="137"/>
      <c r="P10" s="137"/>
      <c r="Q10" s="137"/>
      <c r="R10" s="137"/>
      <c r="S10" s="137"/>
    </row>
    <row r="11" spans="1:19" s="1" customFormat="1" ht="37.200000000000003" customHeight="1">
      <c r="A11" s="133" t="s">
        <v>125</v>
      </c>
      <c r="B11" s="133"/>
      <c r="C11" s="133"/>
      <c r="D11" s="133"/>
      <c r="E11" s="133"/>
      <c r="F11" s="133"/>
      <c r="G11" s="133"/>
      <c r="H11" s="133"/>
      <c r="I11" s="133"/>
      <c r="J11" s="133"/>
      <c r="K11" s="133"/>
      <c r="L11" s="133"/>
      <c r="M11" s="133"/>
      <c r="N11" s="133"/>
      <c r="O11" s="133"/>
      <c r="P11" s="133"/>
      <c r="Q11" s="133"/>
      <c r="R11" s="133"/>
      <c r="S11" s="133"/>
    </row>
    <row r="12" spans="1:19" s="1" customFormat="1" ht="70.8" customHeight="1">
      <c r="A12" s="136" t="s">
        <v>126</v>
      </c>
      <c r="B12" s="137"/>
      <c r="C12" s="137"/>
      <c r="D12" s="137"/>
      <c r="E12" s="137"/>
      <c r="F12" s="137"/>
      <c r="G12" s="137"/>
      <c r="H12" s="137"/>
      <c r="I12" s="137"/>
      <c r="J12" s="137"/>
      <c r="K12" s="137"/>
      <c r="L12" s="137"/>
      <c r="M12" s="137"/>
      <c r="N12" s="137"/>
      <c r="O12" s="137"/>
      <c r="P12" s="137"/>
      <c r="Q12" s="137"/>
      <c r="R12" s="137"/>
      <c r="S12" s="137"/>
    </row>
    <row r="13" spans="1:19" s="1" customFormat="1" ht="21">
      <c r="A13" s="148" t="s">
        <v>127</v>
      </c>
      <c r="B13" s="148"/>
      <c r="C13" s="148"/>
      <c r="D13" s="148"/>
      <c r="E13" s="148"/>
      <c r="F13" s="148"/>
      <c r="G13" s="148"/>
      <c r="H13" s="148"/>
      <c r="I13" s="148"/>
      <c r="J13" s="149" t="s">
        <v>128</v>
      </c>
      <c r="K13" s="150"/>
      <c r="L13" s="150"/>
      <c r="M13" s="150"/>
      <c r="N13" s="150"/>
      <c r="O13" s="150"/>
      <c r="P13" s="150"/>
      <c r="Q13" s="150"/>
      <c r="R13" s="150"/>
      <c r="S13" s="150"/>
    </row>
    <row r="14" spans="1:19" ht="93" customHeight="1">
      <c r="A14" s="147" t="s">
        <v>119</v>
      </c>
      <c r="B14" s="147"/>
      <c r="C14" s="147"/>
      <c r="D14" s="147"/>
      <c r="E14" s="147"/>
      <c r="F14" s="147"/>
      <c r="G14" s="147"/>
      <c r="H14" s="147"/>
      <c r="I14" s="147"/>
      <c r="J14" s="147"/>
      <c r="K14" s="147"/>
      <c r="L14" s="147"/>
      <c r="M14" s="147"/>
      <c r="N14" s="147"/>
      <c r="O14" s="147"/>
      <c r="P14" s="147"/>
      <c r="Q14" s="147"/>
      <c r="R14" s="147"/>
      <c r="S14" s="147"/>
    </row>
    <row r="15" spans="1:19" s="1" customFormat="1" ht="37.200000000000003" customHeight="1">
      <c r="A15" s="151" t="s">
        <v>118</v>
      </c>
      <c r="B15" s="151"/>
      <c r="C15" s="151"/>
      <c r="D15" s="151"/>
      <c r="E15" s="151"/>
      <c r="F15" s="151"/>
      <c r="G15" s="151"/>
      <c r="H15" s="151"/>
      <c r="I15" s="151"/>
      <c r="J15" s="151"/>
      <c r="K15" s="151"/>
      <c r="L15" s="151"/>
      <c r="M15" s="151"/>
      <c r="N15" s="151"/>
      <c r="O15" s="151"/>
      <c r="P15" s="151"/>
      <c r="Q15" s="151"/>
      <c r="R15" s="151"/>
      <c r="S15" s="151"/>
    </row>
    <row r="16" spans="1:19" ht="100.8" customHeight="1">
      <c r="A16" s="138" t="s">
        <v>116</v>
      </c>
      <c r="B16" s="138"/>
      <c r="C16" s="138"/>
      <c r="D16" s="138"/>
      <c r="E16" s="138"/>
      <c r="F16" s="138"/>
      <c r="G16" s="138"/>
      <c r="H16" s="138"/>
      <c r="I16" s="138"/>
      <c r="J16" s="138"/>
      <c r="K16" s="138"/>
      <c r="L16" s="138"/>
      <c r="M16" s="138"/>
      <c r="N16" s="138"/>
      <c r="O16" s="138"/>
      <c r="P16" s="138"/>
      <c r="Q16" s="138"/>
      <c r="R16" s="138"/>
      <c r="S16" s="138"/>
    </row>
    <row r="17" spans="1:20" s="65" customFormat="1" ht="30.6" customHeight="1">
      <c r="A17" s="134" t="s">
        <v>106</v>
      </c>
      <c r="B17" s="135"/>
      <c r="C17" s="67"/>
      <c r="D17" s="67"/>
      <c r="E17" s="67"/>
      <c r="F17" s="67"/>
      <c r="G17" s="67"/>
      <c r="H17" s="67"/>
      <c r="I17" s="134" t="s">
        <v>107</v>
      </c>
      <c r="J17" s="152"/>
      <c r="K17" s="155" t="s">
        <v>108</v>
      </c>
      <c r="L17" s="155"/>
      <c r="M17" s="155"/>
      <c r="N17" s="155"/>
      <c r="O17" s="155"/>
      <c r="P17" s="155"/>
      <c r="Q17" s="155"/>
      <c r="R17" s="155"/>
      <c r="S17" s="156"/>
    </row>
    <row r="18" spans="1:20" s="66" customFormat="1" ht="69" customHeight="1">
      <c r="A18" s="125" t="s">
        <v>109</v>
      </c>
      <c r="B18" s="126"/>
      <c r="C18" s="68"/>
      <c r="D18" s="69"/>
      <c r="E18" s="69"/>
      <c r="F18" s="69"/>
      <c r="G18" s="69"/>
      <c r="H18" s="69"/>
      <c r="I18" s="153" t="s">
        <v>105</v>
      </c>
      <c r="J18" s="154"/>
      <c r="K18" s="157" t="s">
        <v>112</v>
      </c>
      <c r="L18" s="158"/>
      <c r="M18" s="158"/>
      <c r="N18" s="158"/>
      <c r="O18" s="158"/>
      <c r="P18" s="158"/>
      <c r="Q18" s="158"/>
      <c r="R18" s="158"/>
      <c r="S18" s="159"/>
    </row>
    <row r="19" spans="1:20" s="66" customFormat="1" ht="86.4" customHeight="1">
      <c r="A19" s="125" t="s">
        <v>110</v>
      </c>
      <c r="B19" s="126"/>
      <c r="C19" s="68"/>
      <c r="D19" s="69"/>
      <c r="E19" s="69"/>
      <c r="F19" s="69"/>
      <c r="G19" s="69"/>
      <c r="H19" s="69"/>
      <c r="I19" s="153" t="s">
        <v>131</v>
      </c>
      <c r="J19" s="154"/>
      <c r="K19" s="157" t="s">
        <v>111</v>
      </c>
      <c r="L19" s="158"/>
      <c r="M19" s="158"/>
      <c r="N19" s="158"/>
      <c r="O19" s="158"/>
      <c r="P19" s="158"/>
      <c r="Q19" s="158"/>
      <c r="R19" s="158"/>
      <c r="S19" s="159"/>
    </row>
    <row r="20" spans="1:20" s="66" customFormat="1" ht="69" customHeight="1">
      <c r="A20" s="125" t="s">
        <v>113</v>
      </c>
      <c r="B20" s="126"/>
      <c r="C20" s="68"/>
      <c r="D20" s="69"/>
      <c r="E20" s="69"/>
      <c r="F20" s="69"/>
      <c r="G20" s="69"/>
      <c r="H20" s="69"/>
      <c r="I20" s="153" t="s">
        <v>114</v>
      </c>
      <c r="J20" s="154"/>
      <c r="K20" s="157" t="s">
        <v>115</v>
      </c>
      <c r="L20" s="158"/>
      <c r="M20" s="158"/>
      <c r="N20" s="158"/>
      <c r="O20" s="158"/>
      <c r="P20" s="158"/>
      <c r="Q20" s="158"/>
      <c r="R20" s="158"/>
      <c r="S20" s="159"/>
    </row>
    <row r="21" spans="1:20" ht="253.8" customHeight="1">
      <c r="A21" s="147" t="s">
        <v>120</v>
      </c>
      <c r="B21" s="147"/>
      <c r="C21" s="147"/>
      <c r="D21" s="147"/>
      <c r="E21" s="147"/>
      <c r="F21" s="147"/>
      <c r="G21" s="147"/>
      <c r="H21" s="147"/>
      <c r="I21" s="147"/>
      <c r="J21" s="147"/>
      <c r="K21" s="147"/>
      <c r="L21" s="147"/>
      <c r="M21" s="147"/>
      <c r="N21" s="147"/>
      <c r="O21" s="147"/>
      <c r="P21" s="147"/>
      <c r="Q21" s="147"/>
      <c r="R21" s="147"/>
      <c r="S21" s="147"/>
    </row>
    <row r="22" spans="1:20" s="7" customFormat="1" ht="19.95" customHeight="1">
      <c r="D22" s="14"/>
      <c r="E22" s="14"/>
      <c r="F22" s="14"/>
      <c r="G22" s="14"/>
      <c r="H22" s="14"/>
      <c r="I22" s="14"/>
      <c r="J22" s="20"/>
    </row>
    <row r="23" spans="1:20" ht="19.95" customHeight="1"/>
    <row r="25" spans="1:20" ht="19.95" customHeight="1">
      <c r="D25" s="3"/>
      <c r="E25" s="3"/>
      <c r="F25" s="3"/>
      <c r="G25" s="3"/>
      <c r="H25" s="3"/>
      <c r="I25" s="3"/>
      <c r="J25" s="3"/>
    </row>
    <row r="26" spans="1:20" ht="19.95" customHeight="1"/>
    <row r="27" spans="1:20" ht="19.95" customHeight="1"/>
    <row r="28" spans="1:20" s="7" customFormat="1" ht="19.95" customHeight="1">
      <c r="A28" s="3"/>
      <c r="B28" s="3"/>
      <c r="C28" s="3"/>
      <c r="D28" s="12"/>
      <c r="E28" s="12"/>
      <c r="F28" s="12"/>
      <c r="G28" s="12"/>
      <c r="H28" s="12"/>
      <c r="I28" s="12"/>
      <c r="J28" s="21"/>
      <c r="K28" s="3"/>
      <c r="L28" s="3"/>
      <c r="M28" s="3"/>
      <c r="N28" s="3"/>
      <c r="O28" s="3"/>
      <c r="P28" s="3"/>
      <c r="Q28" s="3"/>
      <c r="R28" s="3"/>
      <c r="S28" s="3"/>
      <c r="T28" s="3"/>
    </row>
    <row r="32" spans="1:20" s="16" customFormat="1">
      <c r="A32" s="3"/>
      <c r="B32" s="3"/>
      <c r="C32" s="3"/>
      <c r="D32" s="12"/>
      <c r="E32" s="12"/>
      <c r="F32" s="12"/>
      <c r="G32" s="12"/>
      <c r="H32" s="12"/>
      <c r="I32" s="12"/>
      <c r="J32" s="21"/>
      <c r="K32" s="3"/>
      <c r="L32" s="3"/>
      <c r="M32" s="3"/>
      <c r="N32" s="3"/>
      <c r="O32" s="3"/>
      <c r="P32" s="3"/>
      <c r="Q32" s="3"/>
      <c r="R32" s="3"/>
      <c r="S32" s="3"/>
      <c r="T32" s="3"/>
    </row>
    <row r="38" spans="1:20" s="16" customFormat="1">
      <c r="A38" s="3"/>
      <c r="B38" s="3"/>
      <c r="C38" s="3"/>
      <c r="D38" s="12"/>
      <c r="E38" s="12"/>
      <c r="F38" s="12"/>
      <c r="G38" s="12"/>
      <c r="H38" s="12"/>
      <c r="I38" s="12"/>
      <c r="J38" s="21"/>
      <c r="K38" s="3"/>
      <c r="L38" s="3"/>
      <c r="M38" s="3"/>
      <c r="N38" s="3"/>
      <c r="O38" s="3"/>
      <c r="P38" s="3"/>
      <c r="Q38" s="3"/>
      <c r="R38" s="3"/>
      <c r="S38" s="3"/>
      <c r="T38" s="3"/>
    </row>
  </sheetData>
  <mergeCells count="40">
    <mergeCell ref="A21:S21"/>
    <mergeCell ref="A11:S11"/>
    <mergeCell ref="A12:S12"/>
    <mergeCell ref="A13:I13"/>
    <mergeCell ref="J13:S13"/>
    <mergeCell ref="A15:S15"/>
    <mergeCell ref="I17:J17"/>
    <mergeCell ref="I18:J18"/>
    <mergeCell ref="I19:J19"/>
    <mergeCell ref="I20:J20"/>
    <mergeCell ref="K17:S17"/>
    <mergeCell ref="K18:S18"/>
    <mergeCell ref="K19:S19"/>
    <mergeCell ref="K20:S20"/>
    <mergeCell ref="A14:S14"/>
    <mergeCell ref="A20:B20"/>
    <mergeCell ref="I8:J8"/>
    <mergeCell ref="I7:J7"/>
    <mergeCell ref="I6:J6"/>
    <mergeCell ref="I5:J5"/>
    <mergeCell ref="K5:S5"/>
    <mergeCell ref="K6:S6"/>
    <mergeCell ref="K7:S7"/>
    <mergeCell ref="K8:S8"/>
    <mergeCell ref="A1:S3"/>
    <mergeCell ref="A19:B19"/>
    <mergeCell ref="A6:B6"/>
    <mergeCell ref="C6:H6"/>
    <mergeCell ref="A7:B7"/>
    <mergeCell ref="C7:H7"/>
    <mergeCell ref="A4:S4"/>
    <mergeCell ref="A9:S9"/>
    <mergeCell ref="A17:B17"/>
    <mergeCell ref="A18:B18"/>
    <mergeCell ref="A8:B8"/>
    <mergeCell ref="C8:H8"/>
    <mergeCell ref="A10:S10"/>
    <mergeCell ref="A16:S16"/>
    <mergeCell ref="A5:B5"/>
    <mergeCell ref="C5:H5"/>
  </mergeCells>
  <hyperlinks>
    <hyperlink ref="I18" r:id="rId1" xr:uid="{5FF47D75-64B2-4202-B40D-4D6FFCC24E26}"/>
    <hyperlink ref="I19" r:id="rId2" xr:uid="{AD3CBE72-4769-4752-95BB-074DA4C73A82}"/>
    <hyperlink ref="I20" r:id="rId3" xr:uid="{66509BE9-8FC8-4B0D-B49F-53519B53B381}"/>
    <hyperlink ref="J13" r:id="rId4" xr:uid="{72CF6385-BCF2-4CE3-AF53-BF2E71F754CE}"/>
  </hyperlinks>
  <pageMargins left="0.25" right="0.25" top="0.75" bottom="0.75" header="0.3" footer="0.3"/>
  <pageSetup scale="72" fitToHeight="0" orientation="landscape" r:id="rId5"/>
  <rowBreaks count="2" manualBreakCount="2">
    <brk id="14" max="16383" man="1"/>
    <brk id="21" max="16383" man="1"/>
  </rowBreaks>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B08E0-9F08-432B-B241-70B00058685F}">
  <sheetPr codeName="Sheet1">
    <tabColor rgb="FFFFFF99"/>
    <pageSetUpPr fitToPage="1"/>
  </sheetPr>
  <dimension ref="A1:M29"/>
  <sheetViews>
    <sheetView zoomScale="70" zoomScaleNormal="70" workbookViewId="0"/>
  </sheetViews>
  <sheetFormatPr defaultRowHeight="14.4"/>
  <cols>
    <col min="1" max="1" width="35.5546875" customWidth="1"/>
    <col min="2" max="5" width="20.6640625" style="9" customWidth="1"/>
    <col min="6" max="6" width="24.77734375" customWidth="1"/>
    <col min="7" max="7" width="20.6640625" customWidth="1"/>
    <col min="8" max="8" width="12.33203125" bestFit="1" customWidth="1"/>
    <col min="9" max="10" width="18.33203125" hidden="1" customWidth="1"/>
  </cols>
  <sheetData>
    <row r="1" spans="1:13" s="26" customFormat="1" ht="28.8">
      <c r="A1" s="26" t="s">
        <v>2</v>
      </c>
      <c r="B1" s="26" t="s">
        <v>27</v>
      </c>
      <c r="C1" s="26" t="s">
        <v>30</v>
      </c>
      <c r="D1" s="26" t="s">
        <v>28</v>
      </c>
      <c r="E1" s="26" t="s">
        <v>29</v>
      </c>
    </row>
    <row r="2" spans="1:13" s="70" customFormat="1">
      <c r="A2" s="70" t="s">
        <v>121</v>
      </c>
      <c r="B2" s="8">
        <v>44839</v>
      </c>
      <c r="C2" s="8">
        <v>44858</v>
      </c>
      <c r="D2" s="8" t="s">
        <v>44</v>
      </c>
      <c r="E2" s="8">
        <v>44858</v>
      </c>
    </row>
    <row r="3" spans="1:13" s="70" customFormat="1">
      <c r="A3" s="70" t="s">
        <v>122</v>
      </c>
      <c r="B3" s="8">
        <v>44845</v>
      </c>
      <c r="C3" s="8">
        <v>44858</v>
      </c>
      <c r="D3" s="8">
        <v>44853</v>
      </c>
      <c r="E3" s="8">
        <v>44858</v>
      </c>
    </row>
    <row r="4" spans="1:13">
      <c r="A4" t="s">
        <v>14</v>
      </c>
      <c r="B4" s="8">
        <v>44858</v>
      </c>
      <c r="C4" s="8">
        <v>44858</v>
      </c>
      <c r="D4" s="8">
        <v>44883</v>
      </c>
      <c r="E4" s="8">
        <v>44883</v>
      </c>
      <c r="G4" s="3"/>
      <c r="H4" s="3"/>
      <c r="I4" s="3"/>
      <c r="J4" s="3"/>
      <c r="K4" s="3"/>
      <c r="L4" s="3"/>
      <c r="M4" s="3"/>
    </row>
    <row r="5" spans="1:13">
      <c r="A5" t="s">
        <v>11</v>
      </c>
      <c r="B5" s="8">
        <v>44858</v>
      </c>
      <c r="C5" s="8">
        <v>44858</v>
      </c>
      <c r="D5" s="8">
        <v>44873</v>
      </c>
      <c r="E5" s="8">
        <v>44873</v>
      </c>
      <c r="G5" s="3"/>
      <c r="H5" s="3"/>
      <c r="I5" s="3"/>
      <c r="J5" s="3"/>
      <c r="K5" s="3"/>
      <c r="L5" s="3"/>
      <c r="M5" s="3"/>
    </row>
    <row r="6" spans="1:13" s="3" customFormat="1">
      <c r="A6" s="3" t="s">
        <v>12</v>
      </c>
      <c r="B6" s="8">
        <v>44858</v>
      </c>
      <c r="C6" s="8">
        <v>44858</v>
      </c>
      <c r="D6" s="8">
        <v>44873</v>
      </c>
      <c r="E6" s="8">
        <v>44873</v>
      </c>
    </row>
    <row r="7" spans="1:13">
      <c r="A7" t="s">
        <v>13</v>
      </c>
      <c r="B7" s="8">
        <v>44858</v>
      </c>
      <c r="C7" s="8">
        <v>44858</v>
      </c>
      <c r="D7" s="8">
        <v>44873</v>
      </c>
      <c r="E7" s="8">
        <v>44873</v>
      </c>
      <c r="G7" s="3"/>
      <c r="H7" s="3"/>
      <c r="I7" s="3"/>
      <c r="J7" s="3"/>
      <c r="K7" s="3"/>
      <c r="L7" s="3"/>
      <c r="M7" s="3"/>
    </row>
    <row r="8" spans="1:13">
      <c r="A8" t="s">
        <v>15</v>
      </c>
      <c r="B8" s="8">
        <v>44858</v>
      </c>
      <c r="C8" s="8">
        <v>44858</v>
      </c>
      <c r="D8" s="8">
        <v>44873</v>
      </c>
      <c r="E8" s="8">
        <v>44873</v>
      </c>
      <c r="G8" s="3"/>
      <c r="H8" s="3"/>
      <c r="I8" s="3"/>
      <c r="J8" s="3"/>
      <c r="K8" s="3"/>
      <c r="L8" s="3"/>
      <c r="M8" s="3"/>
    </row>
    <row r="9" spans="1:13">
      <c r="A9" t="s">
        <v>26</v>
      </c>
      <c r="B9" s="8">
        <v>44858</v>
      </c>
      <c r="C9" s="8">
        <v>44858</v>
      </c>
      <c r="D9" s="8">
        <v>44873</v>
      </c>
      <c r="E9" s="8">
        <v>44873</v>
      </c>
      <c r="G9" s="3"/>
      <c r="H9" s="3"/>
      <c r="I9" s="3"/>
      <c r="J9" s="3"/>
      <c r="K9" s="3"/>
      <c r="L9" s="3"/>
      <c r="M9" s="3"/>
    </row>
    <row r="10" spans="1:13">
      <c r="A10" t="s">
        <v>16</v>
      </c>
      <c r="B10" s="8">
        <v>44858</v>
      </c>
      <c r="C10" s="8">
        <v>44858</v>
      </c>
      <c r="D10" s="8">
        <v>44873</v>
      </c>
      <c r="E10" s="8">
        <v>44873</v>
      </c>
      <c r="G10" s="3"/>
      <c r="H10" s="3"/>
      <c r="I10" s="3"/>
      <c r="J10" s="3"/>
      <c r="K10" s="3"/>
      <c r="L10" s="3"/>
      <c r="M10" s="3"/>
    </row>
    <row r="11" spans="1:13">
      <c r="G11" s="3"/>
      <c r="H11" s="3"/>
      <c r="I11" s="3"/>
      <c r="J11" s="3"/>
      <c r="K11" s="3"/>
      <c r="L11" s="3"/>
      <c r="M11" s="3"/>
    </row>
    <row r="12" spans="1:13" s="7" customFormat="1" ht="26.4" hidden="1">
      <c r="A12" s="25" t="s">
        <v>74</v>
      </c>
      <c r="B12" s="25"/>
      <c r="C12" s="71" t="s">
        <v>78</v>
      </c>
      <c r="D12" s="72" t="s">
        <v>79</v>
      </c>
      <c r="E12" s="71" t="s">
        <v>80</v>
      </c>
      <c r="F12" s="72" t="s">
        <v>81</v>
      </c>
      <c r="I12" s="112" t="s">
        <v>84</v>
      </c>
      <c r="J12" s="113" t="s">
        <v>83</v>
      </c>
      <c r="K12" s="13"/>
    </row>
    <row r="13" spans="1:13">
      <c r="A13" s="3"/>
      <c r="B13" s="3"/>
      <c r="C13" s="3"/>
      <c r="D13" s="12"/>
      <c r="E13" s="12"/>
      <c r="F13" s="12"/>
      <c r="G13" s="3"/>
      <c r="H13" s="3"/>
      <c r="I13" s="12"/>
      <c r="J13" s="12"/>
      <c r="K13" s="15"/>
      <c r="L13" s="10"/>
      <c r="M13" s="23"/>
    </row>
    <row r="14" spans="1:13" s="78" customFormat="1" ht="15.6">
      <c r="A14" s="73" t="s">
        <v>34</v>
      </c>
      <c r="B14" s="74" t="s">
        <v>13</v>
      </c>
      <c r="C14" s="75" t="s">
        <v>15</v>
      </c>
      <c r="D14" s="76" t="s">
        <v>37</v>
      </c>
      <c r="E14" s="77" t="s">
        <v>14</v>
      </c>
      <c r="F14" s="108" t="s">
        <v>17</v>
      </c>
      <c r="I14" s="114" t="s">
        <v>123</v>
      </c>
      <c r="J14" s="114" t="s">
        <v>124</v>
      </c>
      <c r="K14" s="115"/>
      <c r="L14" s="116"/>
      <c r="M14" s="117"/>
    </row>
    <row r="15" spans="1:13" s="80" customFormat="1" ht="26.4">
      <c r="A15" s="27" t="s">
        <v>38</v>
      </c>
      <c r="B15" s="79">
        <f>COUNTIFS(Table1051012[Event Name],A15,Table1051012[Location],C$12)</f>
        <v>2</v>
      </c>
      <c r="C15" s="79">
        <f>COUNTIFS(Table1051012[Event Name],A15,Table1051012[Location],D$12)</f>
        <v>2</v>
      </c>
      <c r="D15" s="79">
        <f>COUNTIFS(Table1051012[Event Name],A15,Table1051012[Location],E$12)</f>
        <v>2</v>
      </c>
      <c r="E15" s="79">
        <f>SUM(I15:J15)</f>
        <v>2</v>
      </c>
      <c r="F15" s="109">
        <f>COUNTIFS(Table1051012[Event Name],A15,Table1051012[Location],F$12)</f>
        <v>2</v>
      </c>
      <c r="I15" s="118">
        <f>COUNTIFS(Table1051012[Event Name],A15,Table1051012[Location],I12)</f>
        <v>0</v>
      </c>
      <c r="J15" s="118">
        <f>COUNTIFS(Table1051012[Event Name],A15,Table1051012[Location],J12)</f>
        <v>2</v>
      </c>
      <c r="K15" s="81"/>
      <c r="L15" s="82"/>
      <c r="M15" s="83"/>
    </row>
    <row r="16" spans="1:13" s="80" customFormat="1" ht="26.4">
      <c r="A16" s="28" t="s">
        <v>43</v>
      </c>
      <c r="B16" s="84">
        <f>COUNTIFS(Table1051012[Event Name],A16,Table1051012[Location],C$12)</f>
        <v>12</v>
      </c>
      <c r="C16" s="84">
        <f>COUNTIFS(Table1051012[Event Name],A16,Table1051012[Location],D$12)</f>
        <v>12</v>
      </c>
      <c r="D16" s="84">
        <f>COUNTIFS(Table1051012[Event Name],A16,Table1051012[Location],E$12)</f>
        <v>12</v>
      </c>
      <c r="E16" s="84">
        <f>SUM(I16:J16)</f>
        <v>22</v>
      </c>
      <c r="F16" s="110">
        <f>COUNTIFS(Table1051012[Event Name],A16,Table1051012[Location],F$12)</f>
        <v>12</v>
      </c>
      <c r="I16" s="88">
        <f>COUNTIFS(Table1051012[Event Name],A16,Table1051012[Location],I12)</f>
        <v>7</v>
      </c>
      <c r="J16" s="88">
        <f>COUNTIFS(Table1051012[Event Name],A16,Table1051012[Location],J12)</f>
        <v>15</v>
      </c>
      <c r="K16" s="81"/>
      <c r="L16" s="82"/>
      <c r="M16" s="83"/>
    </row>
    <row r="17" spans="1:13" s="80" customFormat="1">
      <c r="A17" s="27" t="s">
        <v>10</v>
      </c>
      <c r="B17" s="79">
        <f>COUNTIFS(Table1051012[Event Name],A17,Table1051012[Location],C$12)</f>
        <v>2</v>
      </c>
      <c r="C17" s="79">
        <f>COUNTIFS(Table1051012[Event Name],A17,Table1051012[Location],D$12)</f>
        <v>2</v>
      </c>
      <c r="D17" s="79">
        <f>COUNTIFS(Table1051012[Event Name],A17,Table1051012[Location],E$12)</f>
        <v>2</v>
      </c>
      <c r="E17" s="79">
        <f>SUM(I17:J17)</f>
        <v>2</v>
      </c>
      <c r="F17" s="109">
        <f>COUNTIFS(Table1051012[Event Name],A17,Table1051012[Location],F$12)</f>
        <v>2</v>
      </c>
      <c r="I17" s="118">
        <f>COUNTIFS(Table1051012[Event Name],A17,Table1051012[Location],I12)</f>
        <v>0</v>
      </c>
      <c r="J17" s="118">
        <f>COUNTIFS(Table1051012[Event Name],A17,Table1051012[Location],J12)</f>
        <v>2</v>
      </c>
      <c r="K17" s="119"/>
      <c r="L17" s="120"/>
      <c r="M17" s="121"/>
    </row>
    <row r="18" spans="1:13" s="80" customFormat="1">
      <c r="C18" s="85"/>
      <c r="D18" s="85"/>
      <c r="J18" s="113"/>
      <c r="K18" s="88"/>
      <c r="L18" s="82"/>
      <c r="M18" s="83"/>
    </row>
    <row r="19" spans="1:13" s="80" customFormat="1">
      <c r="C19" s="85"/>
      <c r="D19" s="85"/>
      <c r="J19" s="112"/>
      <c r="K19" s="88"/>
      <c r="L19" s="82"/>
      <c r="M19" s="83"/>
    </row>
    <row r="20" spans="1:13" s="78" customFormat="1" ht="15.6">
      <c r="A20" s="73" t="s">
        <v>36</v>
      </c>
      <c r="B20" s="74" t="s">
        <v>13</v>
      </c>
      <c r="C20" s="75" t="s">
        <v>15</v>
      </c>
      <c r="D20" s="76" t="s">
        <v>37</v>
      </c>
      <c r="E20" s="77" t="s">
        <v>14</v>
      </c>
      <c r="F20" s="108" t="s">
        <v>17</v>
      </c>
      <c r="J20" s="122"/>
      <c r="K20" s="123"/>
      <c r="L20" s="90"/>
      <c r="M20" s="91"/>
    </row>
    <row r="21" spans="1:13" s="80" customFormat="1" ht="26.4">
      <c r="A21" s="27" t="s">
        <v>38</v>
      </c>
      <c r="B21" s="79">
        <f>B27/B15</f>
        <v>2</v>
      </c>
      <c r="C21" s="79">
        <f t="shared" ref="B21:D23" si="0">C27/C15</f>
        <v>1</v>
      </c>
      <c r="D21" s="79">
        <f t="shared" si="0"/>
        <v>4.5</v>
      </c>
      <c r="E21" s="79">
        <f>E27/E15</f>
        <v>3</v>
      </c>
      <c r="F21" s="109">
        <f>F27/F15</f>
        <v>2.5</v>
      </c>
      <c r="J21" s="112"/>
      <c r="K21" s="81"/>
      <c r="L21" s="82"/>
      <c r="M21" s="83"/>
    </row>
    <row r="22" spans="1:13" s="80" customFormat="1" ht="26.4">
      <c r="A22" s="28" t="s">
        <v>43</v>
      </c>
      <c r="B22" s="86">
        <f t="shared" si="0"/>
        <v>5.083333333333333</v>
      </c>
      <c r="C22" s="86">
        <f t="shared" si="0"/>
        <v>2.6666666666666665</v>
      </c>
      <c r="D22" s="86">
        <f t="shared" si="0"/>
        <v>3.5833333333333335</v>
      </c>
      <c r="E22" s="86">
        <f t="shared" ref="E22:F22" si="1">E28/E16</f>
        <v>4.6363636363636367</v>
      </c>
      <c r="F22" s="111">
        <f t="shared" si="1"/>
        <v>2.5</v>
      </c>
      <c r="H22" s="113"/>
      <c r="J22" s="87"/>
      <c r="K22" s="81"/>
      <c r="L22" s="82"/>
      <c r="M22" s="83"/>
    </row>
    <row r="23" spans="1:13" s="80" customFormat="1">
      <c r="A23" s="27" t="s">
        <v>10</v>
      </c>
      <c r="B23" s="79">
        <f t="shared" si="0"/>
        <v>3</v>
      </c>
      <c r="C23" s="79">
        <f t="shared" si="0"/>
        <v>2.5</v>
      </c>
      <c r="D23" s="79">
        <f t="shared" si="0"/>
        <v>2.5</v>
      </c>
      <c r="E23" s="79">
        <f t="shared" ref="E23:F23" si="2">E29/E17</f>
        <v>5.5</v>
      </c>
      <c r="F23" s="109">
        <f t="shared" si="2"/>
        <v>2</v>
      </c>
      <c r="J23" s="87"/>
      <c r="K23" s="81"/>
      <c r="L23" s="82"/>
      <c r="M23" s="83"/>
    </row>
    <row r="24" spans="1:13" s="80" customFormat="1">
      <c r="C24" s="85"/>
      <c r="D24" s="81"/>
      <c r="E24" s="88"/>
      <c r="F24" s="88"/>
      <c r="J24" s="87"/>
      <c r="K24" s="81"/>
      <c r="L24" s="82"/>
      <c r="M24" s="83"/>
    </row>
    <row r="25" spans="1:13" s="80" customFormat="1">
      <c r="C25" s="85"/>
      <c r="D25" s="81"/>
      <c r="E25" s="88"/>
      <c r="F25" s="88"/>
      <c r="J25" s="87"/>
      <c r="K25" s="81"/>
      <c r="L25" s="82"/>
      <c r="M25" s="83"/>
    </row>
    <row r="26" spans="1:13" s="78" customFormat="1" ht="15.6">
      <c r="A26" s="73" t="s">
        <v>35</v>
      </c>
      <c r="B26" s="74" t="s">
        <v>13</v>
      </c>
      <c r="C26" s="75" t="s">
        <v>15</v>
      </c>
      <c r="D26" s="76" t="s">
        <v>37</v>
      </c>
      <c r="E26" s="77" t="s">
        <v>14</v>
      </c>
      <c r="F26" s="76" t="s">
        <v>17</v>
      </c>
      <c r="G26" s="89" t="s">
        <v>12</v>
      </c>
      <c r="H26" s="89" t="s">
        <v>11</v>
      </c>
      <c r="L26" s="90"/>
      <c r="M26" s="91"/>
    </row>
    <row r="27" spans="1:13" s="80" customFormat="1" ht="26.4">
      <c r="A27" s="27" t="s">
        <v>38</v>
      </c>
      <c r="B27" s="79">
        <v>4</v>
      </c>
      <c r="C27" s="79">
        <v>2</v>
      </c>
      <c r="D27" s="79">
        <f>SUM(G27,H27)</f>
        <v>9</v>
      </c>
      <c r="E27" s="79">
        <v>6</v>
      </c>
      <c r="F27" s="79">
        <v>5</v>
      </c>
      <c r="G27" s="92">
        <v>4</v>
      </c>
      <c r="H27" s="92">
        <v>5</v>
      </c>
      <c r="L27" s="82"/>
      <c r="M27" s="83"/>
    </row>
    <row r="28" spans="1:13" s="80" customFormat="1" ht="26.4">
      <c r="A28" s="28" t="s">
        <v>43</v>
      </c>
      <c r="B28" s="84">
        <v>61</v>
      </c>
      <c r="C28" s="84">
        <v>32</v>
      </c>
      <c r="D28" s="84">
        <v>43</v>
      </c>
      <c r="E28" s="84">
        <v>102</v>
      </c>
      <c r="F28" s="84">
        <v>30</v>
      </c>
      <c r="G28" s="93">
        <v>12</v>
      </c>
      <c r="H28" s="93">
        <v>31</v>
      </c>
      <c r="L28" s="82"/>
      <c r="M28" s="83"/>
    </row>
    <row r="29" spans="1:13" s="80" customFormat="1">
      <c r="A29" s="27" t="s">
        <v>10</v>
      </c>
      <c r="B29" s="79">
        <v>6</v>
      </c>
      <c r="C29" s="79">
        <v>5</v>
      </c>
      <c r="D29" s="79">
        <v>5</v>
      </c>
      <c r="E29" s="79">
        <v>11</v>
      </c>
      <c r="F29" s="79">
        <v>4</v>
      </c>
      <c r="G29" s="92">
        <v>2</v>
      </c>
      <c r="H29" s="92">
        <v>3</v>
      </c>
      <c r="L29" s="82"/>
      <c r="M29" s="83"/>
    </row>
  </sheetData>
  <pageMargins left="0.25" right="0.25" top="0.75" bottom="0.75" header="0.3" footer="0.3"/>
  <pageSetup scale="72" fitToHeight="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F7405-F999-4A16-97E0-6AA9753B7ED9}">
  <sheetPr codeName="Sheet3">
    <tabColor rgb="FF006877"/>
    <pageSetUpPr fitToPage="1"/>
  </sheetPr>
  <dimension ref="A1:AF148"/>
  <sheetViews>
    <sheetView zoomScale="70" zoomScaleNormal="70" workbookViewId="0">
      <selection sqref="A1:AE3"/>
    </sheetView>
  </sheetViews>
  <sheetFormatPr defaultColWidth="8.77734375" defaultRowHeight="14.4"/>
  <cols>
    <col min="1" max="1" width="30.77734375" style="3" customWidth="1"/>
    <col min="2" max="2" width="30.109375" style="3" bestFit="1" customWidth="1"/>
    <col min="3" max="3" width="23.6640625" style="3" hidden="1" customWidth="1"/>
    <col min="4" max="4" width="22.33203125" style="12" hidden="1" customWidth="1"/>
    <col min="5" max="5" width="14.109375" style="12" hidden="1" customWidth="1"/>
    <col min="6" max="6" width="24.33203125" style="12" hidden="1" customWidth="1"/>
    <col min="7" max="7" width="16.109375" style="12" hidden="1" customWidth="1"/>
    <col min="8" max="8" width="16" style="12" hidden="1" customWidth="1"/>
    <col min="9" max="9" width="9.5546875" style="12" customWidth="1"/>
    <col min="10" max="10" width="4.44140625" style="21" bestFit="1" customWidth="1"/>
    <col min="11" max="11" width="9.5546875" style="15" customWidth="1"/>
    <col min="12" max="12" width="13.5546875" style="10" hidden="1" customWidth="1"/>
    <col min="13" max="13" width="4.44140625" style="23" hidden="1" customWidth="1"/>
    <col min="14" max="14" width="18.21875" style="9" hidden="1" customWidth="1"/>
    <col min="15" max="15" width="12.21875" style="10" hidden="1" customWidth="1"/>
    <col min="16" max="16" width="4.44140625" style="9" hidden="1" customWidth="1"/>
    <col min="17" max="17" width="14.109375" style="9" hidden="1" customWidth="1"/>
    <col min="18" max="18" width="12.21875" style="15" hidden="1" customWidth="1"/>
    <col min="19" max="19" width="4.44140625" style="15" hidden="1" customWidth="1"/>
    <col min="20" max="20" width="16" style="9" hidden="1" customWidth="1"/>
    <col min="21" max="21" width="12.21875" style="9" hidden="1" customWidth="1"/>
    <col min="22" max="22" width="4.44140625" style="3" hidden="1" customWidth="1"/>
    <col min="23" max="23" width="14.109375" style="9" hidden="1" customWidth="1"/>
    <col min="24" max="24" width="34.88671875" style="3" bestFit="1" customWidth="1"/>
    <col min="25" max="25" width="9" style="3" customWidth="1"/>
    <col min="26" max="26" width="27.33203125" style="3" customWidth="1"/>
    <col min="27" max="27" width="15.33203125" style="3" hidden="1" customWidth="1"/>
    <col min="28" max="28" width="22.5546875" style="3" hidden="1" customWidth="1"/>
    <col min="29" max="30" width="14.109375" style="3" customWidth="1"/>
    <col min="31" max="31" width="10.33203125" style="3" customWidth="1"/>
    <col min="32" max="32" width="11.5546875" style="3" bestFit="1" customWidth="1"/>
    <col min="33" max="16384" width="8.77734375" style="3"/>
  </cols>
  <sheetData>
    <row r="1" spans="1:31" ht="14.55" customHeight="1">
      <c r="A1" s="164" t="s">
        <v>138</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row>
    <row r="2" spans="1:31" ht="14.55" customHeight="1">
      <c r="A2" s="124"/>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row>
    <row r="3" spans="1:31" ht="28.2" customHeight="1">
      <c r="A3" s="124"/>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row>
    <row r="4" spans="1:31" s="1" customFormat="1" ht="45.6" customHeight="1">
      <c r="A4" s="166" t="s">
        <v>4</v>
      </c>
      <c r="B4" s="166"/>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row>
    <row r="5" spans="1:31" s="1" customFormat="1" ht="45.6" customHeight="1">
      <c r="A5" s="151" t="s">
        <v>118</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row>
    <row r="6" spans="1:31" ht="73.2" customHeight="1">
      <c r="A6" s="138" t="s">
        <v>116</v>
      </c>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row>
    <row r="7" spans="1:31" s="1" customFormat="1" ht="45.6" customHeight="1">
      <c r="A7" s="168" t="s">
        <v>125</v>
      </c>
      <c r="B7" s="168"/>
      <c r="C7" s="168"/>
      <c r="D7" s="168"/>
      <c r="E7" s="168"/>
      <c r="F7" s="168"/>
      <c r="G7" s="168"/>
      <c r="H7" s="168"/>
      <c r="I7" s="168"/>
      <c r="J7" s="168"/>
      <c r="K7" s="168"/>
      <c r="L7" s="168"/>
      <c r="M7" s="168"/>
      <c r="N7" s="168"/>
      <c r="O7" s="168"/>
      <c r="P7" s="168"/>
      <c r="Q7" s="168"/>
      <c r="R7" s="168"/>
      <c r="S7" s="168"/>
      <c r="T7" s="168"/>
      <c r="U7" s="168"/>
      <c r="V7" s="168"/>
      <c r="W7" s="168"/>
      <c r="X7" s="168"/>
      <c r="Y7" s="168"/>
      <c r="Z7" s="168"/>
      <c r="AA7" s="168"/>
      <c r="AB7" s="168"/>
      <c r="AC7" s="168"/>
      <c r="AD7" s="168"/>
      <c r="AE7" s="168"/>
    </row>
    <row r="8" spans="1:31" s="1" customFormat="1" ht="70.8" customHeight="1">
      <c r="A8" s="167" t="s">
        <v>126</v>
      </c>
      <c r="B8" s="167"/>
      <c r="C8" s="167"/>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row>
    <row r="9" spans="1:31" s="1" customFormat="1" ht="31.2" customHeight="1">
      <c r="A9" s="148" t="s">
        <v>127</v>
      </c>
      <c r="B9" s="148"/>
      <c r="C9" s="148"/>
      <c r="D9" s="148"/>
      <c r="E9" s="148"/>
      <c r="F9" s="148"/>
      <c r="G9" s="148"/>
      <c r="H9" s="148"/>
      <c r="I9" s="148"/>
      <c r="J9" s="149" t="s">
        <v>128</v>
      </c>
      <c r="K9" s="149"/>
      <c r="L9" s="149"/>
      <c r="M9" s="149"/>
      <c r="N9" s="149"/>
      <c r="O9" s="149"/>
      <c r="P9" s="149"/>
      <c r="Q9" s="149"/>
      <c r="R9" s="149"/>
      <c r="S9" s="149"/>
      <c r="T9" s="149"/>
      <c r="U9" s="149"/>
      <c r="V9" s="149"/>
      <c r="W9" s="149"/>
      <c r="X9" s="149"/>
      <c r="Y9" s="149"/>
      <c r="Z9" s="149"/>
      <c r="AA9" s="149"/>
      <c r="AB9" s="149"/>
      <c r="AC9" s="149"/>
      <c r="AD9" s="149"/>
      <c r="AE9" s="149"/>
    </row>
    <row r="10" spans="1:31" s="59" customFormat="1" ht="30.6" customHeight="1">
      <c r="A10" s="60" t="s">
        <v>95</v>
      </c>
      <c r="B10" s="169" t="s">
        <v>96</v>
      </c>
      <c r="C10" s="169"/>
      <c r="D10" s="169"/>
      <c r="E10" s="169"/>
      <c r="F10" s="169"/>
      <c r="G10" s="169"/>
      <c r="H10" s="169"/>
      <c r="I10" s="169"/>
      <c r="J10" s="169"/>
      <c r="K10" s="169"/>
      <c r="L10" s="60"/>
      <c r="M10" s="60"/>
      <c r="N10" s="60"/>
      <c r="O10" s="60"/>
      <c r="P10" s="60"/>
      <c r="Q10" s="60"/>
      <c r="R10" s="60"/>
      <c r="S10" s="60"/>
      <c r="T10" s="60"/>
      <c r="U10" s="60"/>
      <c r="V10" s="60"/>
      <c r="W10" s="60"/>
      <c r="X10" s="60" t="s">
        <v>97</v>
      </c>
      <c r="Y10" s="170" t="s">
        <v>98</v>
      </c>
      <c r="Z10" s="170"/>
      <c r="AA10" s="169" t="s">
        <v>129</v>
      </c>
      <c r="AB10" s="169"/>
      <c r="AC10" s="169"/>
      <c r="AD10" s="169"/>
      <c r="AE10" s="169"/>
    </row>
    <row r="11" spans="1:31" s="1" customFormat="1" ht="21">
      <c r="A11" s="165"/>
      <c r="B11" s="165"/>
      <c r="C11" s="165"/>
      <c r="D11" s="165"/>
      <c r="E11" s="165"/>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E11" s="165"/>
    </row>
    <row r="12" spans="1:31" ht="23.4">
      <c r="A12" s="162" t="s">
        <v>25</v>
      </c>
      <c r="B12" s="162"/>
      <c r="C12" s="162"/>
      <c r="D12" s="162"/>
      <c r="E12" s="162"/>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row>
    <row r="13" spans="1:31" ht="14.55" customHeight="1">
      <c r="A13" s="94"/>
      <c r="B13" s="94"/>
      <c r="C13" s="95"/>
      <c r="D13" s="96"/>
      <c r="E13" s="96"/>
      <c r="F13" s="97"/>
      <c r="G13" s="97"/>
      <c r="H13" s="97"/>
      <c r="I13" s="163" t="s">
        <v>46</v>
      </c>
      <c r="J13" s="163"/>
      <c r="K13" s="163"/>
      <c r="L13" s="163" t="s">
        <v>51</v>
      </c>
      <c r="M13" s="163"/>
      <c r="N13" s="163"/>
      <c r="O13" s="160" t="s">
        <v>56</v>
      </c>
      <c r="P13" s="160"/>
      <c r="Q13" s="160"/>
      <c r="R13" s="163" t="s">
        <v>52</v>
      </c>
      <c r="S13" s="163"/>
      <c r="T13" s="163"/>
      <c r="U13" s="160" t="s">
        <v>60</v>
      </c>
      <c r="V13" s="160"/>
      <c r="W13" s="160"/>
      <c r="X13" s="98"/>
      <c r="Y13" s="98"/>
      <c r="Z13" s="98"/>
      <c r="AA13" s="161" t="s">
        <v>67</v>
      </c>
      <c r="AB13" s="161"/>
      <c r="AC13" s="99" t="s">
        <v>69</v>
      </c>
      <c r="AD13" s="99" t="s">
        <v>68</v>
      </c>
      <c r="AE13" s="98"/>
    </row>
    <row r="14" spans="1:31" s="16" customFormat="1" ht="28.8" customHeight="1">
      <c r="A14" s="100" t="s">
        <v>0</v>
      </c>
      <c r="B14" s="101" t="s">
        <v>1</v>
      </c>
      <c r="C14" s="102" t="s">
        <v>45</v>
      </c>
      <c r="D14" s="102" t="s">
        <v>39</v>
      </c>
      <c r="E14" s="103" t="s">
        <v>40</v>
      </c>
      <c r="F14" s="103" t="s">
        <v>41</v>
      </c>
      <c r="G14" s="103" t="s">
        <v>42</v>
      </c>
      <c r="H14" s="103" t="s">
        <v>33</v>
      </c>
      <c r="I14" s="103" t="s">
        <v>100</v>
      </c>
      <c r="J14" s="103" t="s">
        <v>48</v>
      </c>
      <c r="K14" s="103" t="s">
        <v>101</v>
      </c>
      <c r="L14" s="103" t="s">
        <v>49</v>
      </c>
      <c r="M14" s="103" t="s">
        <v>47</v>
      </c>
      <c r="N14" s="103" t="s">
        <v>50</v>
      </c>
      <c r="O14" s="103" t="s">
        <v>57</v>
      </c>
      <c r="P14" s="103" t="s">
        <v>58</v>
      </c>
      <c r="Q14" s="103" t="s">
        <v>59</v>
      </c>
      <c r="R14" s="103" t="s">
        <v>54</v>
      </c>
      <c r="S14" s="103" t="s">
        <v>55</v>
      </c>
      <c r="T14" s="103" t="s">
        <v>53</v>
      </c>
      <c r="U14" s="103" t="s">
        <v>61</v>
      </c>
      <c r="V14" s="103" t="s">
        <v>62</v>
      </c>
      <c r="W14" s="103" t="s">
        <v>63</v>
      </c>
      <c r="X14" s="104" t="s">
        <v>2</v>
      </c>
      <c r="Y14" s="104" t="s">
        <v>8</v>
      </c>
      <c r="Z14" s="100" t="s">
        <v>73</v>
      </c>
      <c r="AA14" s="104" t="s">
        <v>64</v>
      </c>
      <c r="AB14" s="104" t="s">
        <v>65</v>
      </c>
      <c r="AC14" s="100" t="s">
        <v>70</v>
      </c>
      <c r="AD14" s="104" t="s">
        <v>66</v>
      </c>
      <c r="AE14" s="105" t="s">
        <v>75</v>
      </c>
    </row>
    <row r="15" spans="1:31" ht="34.200000000000003" customHeight="1">
      <c r="A15" s="11" t="s">
        <v>7</v>
      </c>
      <c r="B15" s="4">
        <v>44839.333333333336</v>
      </c>
      <c r="C15" s="18">
        <f>Table1051012[[#This Row],[Date]]</f>
        <v>44839.333333333336</v>
      </c>
      <c r="D15" s="18">
        <f>C15</f>
        <v>44839.333333333336</v>
      </c>
      <c r="E15" s="18">
        <f>Table1051012[[#This Row],[Class Start Date/Time]]+(240/1440)</f>
        <v>44839.5</v>
      </c>
      <c r="F15" s="18" t="s">
        <v>6</v>
      </c>
      <c r="G15" s="18">
        <f>Table1051012[[#This Row],[Lunch Start Date/Time]]+(60/1440)</f>
        <v>44839.541666666664</v>
      </c>
      <c r="H15" s="18">
        <f>Table1051012[[#This Row],[VF &amp; CP Start Date/Time]]+(60/1440)</f>
        <v>44839.583333333328</v>
      </c>
      <c r="I15" s="19">
        <f>Table1051012[[#This Row],[iPad Deployment Start Date/Time]]</f>
        <v>44839.333333333336</v>
      </c>
      <c r="J15" s="17" t="s">
        <v>44</v>
      </c>
      <c r="K15" s="22">
        <f>Table1051012[[#This Row],[End Date/Time]]</f>
        <v>44839.583333333328</v>
      </c>
      <c r="L15" s="19" t="str">
        <f>Table1051012[[#This Row],[iPad Optimization Start Date/Time]]</f>
        <v>N/A</v>
      </c>
      <c r="M15" s="18" t="s">
        <v>44</v>
      </c>
      <c r="N15" s="22" t="s">
        <v>6</v>
      </c>
      <c r="O15" s="19">
        <f>Table1051012[[#This Row],[Class Start Date/Time]]</f>
        <v>44839.333333333336</v>
      </c>
      <c r="P15" s="18" t="s">
        <v>44</v>
      </c>
      <c r="Q15" s="22">
        <f>Table1051012[[#This Row],[Lunch Start Date/Time]]</f>
        <v>44839.5</v>
      </c>
      <c r="R15" s="19" t="str">
        <f>Table1051012[[#This Row],[iPad Optimization Start Date/Time]]</f>
        <v>N/A</v>
      </c>
      <c r="S15" s="18" t="s">
        <v>44</v>
      </c>
      <c r="T15" s="22" t="str">
        <f>Table1051012[[#This Row],[iPad Optimization Start Date/Time]]</f>
        <v>N/A</v>
      </c>
      <c r="U15" s="19">
        <f>Table1051012[[#This Row],[VF &amp; CP Start Date/Time]]</f>
        <v>44839.541666666664</v>
      </c>
      <c r="V15" s="18" t="s">
        <v>44</v>
      </c>
      <c r="W15" s="22">
        <f>Table1051012[[#This Row],[End Date/Time]]</f>
        <v>44839.583333333328</v>
      </c>
      <c r="X15" s="5" t="s">
        <v>78</v>
      </c>
      <c r="Y15" s="5">
        <v>10</v>
      </c>
      <c r="Z15" s="5" t="s">
        <v>83</v>
      </c>
      <c r="AA15" s="5" t="s">
        <v>6</v>
      </c>
      <c r="AB15" s="5" t="s">
        <v>130</v>
      </c>
      <c r="AC15" s="13" t="s">
        <v>6</v>
      </c>
      <c r="AD15" s="13" t="s">
        <v>6</v>
      </c>
      <c r="AE15" s="5">
        <v>6</v>
      </c>
    </row>
    <row r="16" spans="1:31" ht="34.200000000000003" customHeight="1">
      <c r="A16" s="11" t="s">
        <v>7</v>
      </c>
      <c r="B16" s="4">
        <v>44839.333333333336</v>
      </c>
      <c r="C16" s="18">
        <f>Table1051012[[#This Row],[Date]]</f>
        <v>44839.333333333336</v>
      </c>
      <c r="D16" s="18">
        <f>C16</f>
        <v>44839.333333333336</v>
      </c>
      <c r="E16" s="18">
        <f>Table1051012[[#This Row],[Class Start Date/Time]]+(240/1440)</f>
        <v>44839.5</v>
      </c>
      <c r="F16" s="18" t="s">
        <v>6</v>
      </c>
      <c r="G16" s="18">
        <f>Table1051012[[#This Row],[Lunch Start Date/Time]]+(60/1440)</f>
        <v>44839.541666666664</v>
      </c>
      <c r="H16" s="18">
        <f>Table1051012[[#This Row],[VF &amp; CP Start Date/Time]]+(60/1440)</f>
        <v>44839.583333333328</v>
      </c>
      <c r="I16" s="19">
        <f>Table1051012[[#This Row],[iPad Deployment Start Date/Time]]</f>
        <v>44839.333333333336</v>
      </c>
      <c r="J16" s="17" t="s">
        <v>44</v>
      </c>
      <c r="K16" s="22">
        <f>Table1051012[[#This Row],[End Date/Time]]</f>
        <v>44839.583333333328</v>
      </c>
      <c r="L16" s="19" t="str">
        <f>Table1051012[[#This Row],[iPad Optimization Start Date/Time]]</f>
        <v>N/A</v>
      </c>
      <c r="M16" s="18" t="s">
        <v>44</v>
      </c>
      <c r="N16" s="22" t="s">
        <v>6</v>
      </c>
      <c r="O16" s="19">
        <f>Table1051012[[#This Row],[Class Start Date/Time]]</f>
        <v>44839.333333333336</v>
      </c>
      <c r="P16" s="18" t="s">
        <v>44</v>
      </c>
      <c r="Q16" s="22">
        <f>Table1051012[[#This Row],[Lunch Start Date/Time]]</f>
        <v>44839.5</v>
      </c>
      <c r="R16" s="19" t="str">
        <f>Table1051012[[#This Row],[iPad Optimization Start Date/Time]]</f>
        <v>N/A</v>
      </c>
      <c r="S16" s="18" t="s">
        <v>44</v>
      </c>
      <c r="T16" s="22" t="str">
        <f>Table1051012[[#This Row],[iPad Optimization Start Date/Time]]</f>
        <v>N/A</v>
      </c>
      <c r="U16" s="19">
        <f>Table1051012[[#This Row],[VF &amp; CP Start Date/Time]]</f>
        <v>44839.541666666664</v>
      </c>
      <c r="V16" s="18" t="s">
        <v>44</v>
      </c>
      <c r="W16" s="22">
        <f>Table1051012[[#This Row],[End Date/Time]]</f>
        <v>44839.583333333328</v>
      </c>
      <c r="X16" s="5" t="s">
        <v>80</v>
      </c>
      <c r="Y16" s="5">
        <v>12</v>
      </c>
      <c r="Z16" s="5" t="s">
        <v>83</v>
      </c>
      <c r="AA16" s="5" t="s">
        <v>6</v>
      </c>
      <c r="AB16" s="5" t="s">
        <v>87</v>
      </c>
      <c r="AC16" s="13" t="s">
        <v>6</v>
      </c>
      <c r="AD16" s="13" t="s">
        <v>6</v>
      </c>
      <c r="AE16" s="5">
        <v>6</v>
      </c>
    </row>
    <row r="17" spans="1:31" ht="34.200000000000003" customHeight="1">
      <c r="A17" s="11" t="s">
        <v>7</v>
      </c>
      <c r="B17" s="4">
        <v>44839.333333333336</v>
      </c>
      <c r="C17" s="18">
        <f>Table1051012[[#This Row],[Date]]</f>
        <v>44839.333333333336</v>
      </c>
      <c r="D17" s="18">
        <f>C17</f>
        <v>44839.333333333336</v>
      </c>
      <c r="E17" s="18">
        <f>Table1051012[[#This Row],[Class Start Date/Time]]+(240/1440)</f>
        <v>44839.5</v>
      </c>
      <c r="F17" s="18" t="s">
        <v>6</v>
      </c>
      <c r="G17" s="18">
        <f>Table1051012[[#This Row],[Lunch Start Date/Time]]+(60/1440)</f>
        <v>44839.541666666664</v>
      </c>
      <c r="H17" s="18">
        <f>Table1051012[[#This Row],[VF &amp; CP Start Date/Time]]+(60/1440)</f>
        <v>44839.583333333328</v>
      </c>
      <c r="I17" s="19">
        <f>Table1051012[[#This Row],[iPad Deployment Start Date/Time]]</f>
        <v>44839.333333333336</v>
      </c>
      <c r="J17" s="17" t="s">
        <v>44</v>
      </c>
      <c r="K17" s="22">
        <f>Table1051012[[#This Row],[End Date/Time]]</f>
        <v>44839.583333333328</v>
      </c>
      <c r="L17" s="19" t="str">
        <f>Table1051012[[#This Row],[iPad Optimization Start Date/Time]]</f>
        <v>N/A</v>
      </c>
      <c r="M17" s="18" t="s">
        <v>44</v>
      </c>
      <c r="N17" s="22" t="s">
        <v>6</v>
      </c>
      <c r="O17" s="19">
        <f>Table1051012[[#This Row],[Class Start Date/Time]]</f>
        <v>44839.333333333336</v>
      </c>
      <c r="P17" s="18" t="s">
        <v>44</v>
      </c>
      <c r="Q17" s="22">
        <f>Table1051012[[#This Row],[Lunch Start Date/Time]]</f>
        <v>44839.5</v>
      </c>
      <c r="R17" s="19" t="str">
        <f>Table1051012[[#This Row],[iPad Optimization Start Date/Time]]</f>
        <v>N/A</v>
      </c>
      <c r="S17" s="18" t="s">
        <v>44</v>
      </c>
      <c r="T17" s="22" t="str">
        <f>Table1051012[[#This Row],[iPad Optimization Start Date/Time]]</f>
        <v>N/A</v>
      </c>
      <c r="U17" s="19">
        <f>Table1051012[[#This Row],[VF &amp; CP Start Date/Time]]</f>
        <v>44839.541666666664</v>
      </c>
      <c r="V17" s="18" t="s">
        <v>44</v>
      </c>
      <c r="W17" s="22">
        <f>Table1051012[[#This Row],[End Date/Time]]</f>
        <v>44839.583333333328</v>
      </c>
      <c r="X17" s="5" t="s">
        <v>84</v>
      </c>
      <c r="Y17" s="5">
        <v>5</v>
      </c>
      <c r="Z17" s="5" t="s">
        <v>83</v>
      </c>
      <c r="AA17" s="5" t="s">
        <v>6</v>
      </c>
      <c r="AB17" s="5" t="s">
        <v>6</v>
      </c>
      <c r="AC17" s="13" t="s">
        <v>6</v>
      </c>
      <c r="AD17" s="13" t="s">
        <v>6</v>
      </c>
      <c r="AE17" s="5">
        <v>6</v>
      </c>
    </row>
    <row r="18" spans="1:31" ht="34.200000000000003" customHeight="1">
      <c r="A18" s="11" t="s">
        <v>7</v>
      </c>
      <c r="B18" s="4">
        <v>44839.333333333336</v>
      </c>
      <c r="C18" s="18">
        <f>Table1051012[[#This Row],[Date]]</f>
        <v>44839.333333333336</v>
      </c>
      <c r="D18" s="18">
        <f>C18</f>
        <v>44839.333333333336</v>
      </c>
      <c r="E18" s="18">
        <f>Table1051012[[#This Row],[Class Start Date/Time]]+(240/1440)</f>
        <v>44839.5</v>
      </c>
      <c r="F18" s="18" t="s">
        <v>6</v>
      </c>
      <c r="G18" s="18">
        <f>Table1051012[[#This Row],[Lunch Start Date/Time]]+(60/1440)</f>
        <v>44839.541666666664</v>
      </c>
      <c r="H18" s="18">
        <f>Table1051012[[#This Row],[VF &amp; CP Start Date/Time]]+(60/1440)</f>
        <v>44839.583333333328</v>
      </c>
      <c r="I18" s="19">
        <f>Table1051012[[#This Row],[iPad Deployment Start Date/Time]]</f>
        <v>44839.333333333336</v>
      </c>
      <c r="J18" s="17" t="s">
        <v>44</v>
      </c>
      <c r="K18" s="22">
        <f>Table1051012[[#This Row],[End Date/Time]]</f>
        <v>44839.583333333328</v>
      </c>
      <c r="L18" s="19" t="str">
        <f>Table1051012[[#This Row],[iPad Optimization Start Date/Time]]</f>
        <v>N/A</v>
      </c>
      <c r="M18" s="18" t="s">
        <v>44</v>
      </c>
      <c r="N18" s="22" t="s">
        <v>6</v>
      </c>
      <c r="O18" s="19">
        <f>Table1051012[[#This Row],[Class Start Date/Time]]</f>
        <v>44839.333333333336</v>
      </c>
      <c r="P18" s="18" t="s">
        <v>44</v>
      </c>
      <c r="Q18" s="22">
        <f>Table1051012[[#This Row],[Lunch Start Date/Time]]</f>
        <v>44839.5</v>
      </c>
      <c r="R18" s="19" t="str">
        <f>Table1051012[[#This Row],[iPad Optimization Start Date/Time]]</f>
        <v>N/A</v>
      </c>
      <c r="S18" s="18" t="s">
        <v>44</v>
      </c>
      <c r="T18" s="22" t="str">
        <f>Table1051012[[#This Row],[iPad Optimization Start Date/Time]]</f>
        <v>N/A</v>
      </c>
      <c r="U18" s="19">
        <f>Table1051012[[#This Row],[VF &amp; CP Start Date/Time]]</f>
        <v>44839.541666666664</v>
      </c>
      <c r="V18" s="18" t="s">
        <v>44</v>
      </c>
      <c r="W18" s="22">
        <f>Table1051012[[#This Row],[End Date/Time]]</f>
        <v>44839.583333333328</v>
      </c>
      <c r="X18" s="5" t="s">
        <v>83</v>
      </c>
      <c r="Y18" s="5" t="s">
        <v>6</v>
      </c>
      <c r="Z18" s="5" t="s">
        <v>6</v>
      </c>
      <c r="AA18" s="5" t="s">
        <v>76</v>
      </c>
      <c r="AB18" s="5" t="s">
        <v>71</v>
      </c>
      <c r="AC18" s="13" t="s">
        <v>6</v>
      </c>
      <c r="AD18" s="13" t="s">
        <v>6</v>
      </c>
      <c r="AE18" s="5">
        <v>6</v>
      </c>
    </row>
    <row r="19" spans="1:31" ht="34.200000000000003" customHeight="1">
      <c r="A19" s="33" t="s">
        <v>93</v>
      </c>
      <c r="B19" s="34">
        <v>44840.333333333336</v>
      </c>
      <c r="C19" s="35" t="s">
        <v>6</v>
      </c>
      <c r="D19" s="36">
        <f>B19</f>
        <v>44840.333333333336</v>
      </c>
      <c r="E19" s="35" t="s">
        <v>6</v>
      </c>
      <c r="F19" s="35" t="s">
        <v>6</v>
      </c>
      <c r="G19" s="35" t="s">
        <v>6</v>
      </c>
      <c r="H19" s="36">
        <f>Table1051012[[#This Row],[Class Start Date/Time]]+1/24</f>
        <v>44840.375</v>
      </c>
      <c r="I19" s="37">
        <f>Table1051012[[#This Row],[Class Start Date/Time]]</f>
        <v>44840.333333333336</v>
      </c>
      <c r="J19" s="35" t="s">
        <v>44</v>
      </c>
      <c r="K19" s="38">
        <f>Table1051012[[#This Row],[End Date/Time]]</f>
        <v>44840.375</v>
      </c>
      <c r="L19" s="35"/>
      <c r="M19" s="35"/>
      <c r="N19" s="35"/>
      <c r="O19" s="37">
        <f>Table1051012[[#This Row],[Class Start Date/Time]]</f>
        <v>44840.333333333336</v>
      </c>
      <c r="P19" s="36"/>
      <c r="Q19" s="38"/>
      <c r="R19" s="35"/>
      <c r="S19" s="35"/>
      <c r="T19" s="35"/>
      <c r="U19" s="35"/>
      <c r="V19" s="35"/>
      <c r="W19" s="35"/>
      <c r="X19" s="174" t="s">
        <v>139</v>
      </c>
      <c r="Y19" s="32" t="s">
        <v>6</v>
      </c>
      <c r="Z19" s="33"/>
      <c r="AA19" s="40" t="s">
        <v>94</v>
      </c>
      <c r="AB19" s="40"/>
      <c r="AC19" s="32" t="s">
        <v>6</v>
      </c>
      <c r="AD19" s="32" t="s">
        <v>6</v>
      </c>
      <c r="AE19" s="31">
        <v>1</v>
      </c>
    </row>
    <row r="20" spans="1:31" ht="34.200000000000003" customHeight="1" thickBot="1">
      <c r="A20" s="33" t="s">
        <v>93</v>
      </c>
      <c r="B20" s="34">
        <v>44844.458333333336</v>
      </c>
      <c r="C20" s="35" t="s">
        <v>6</v>
      </c>
      <c r="D20" s="36">
        <f>B20</f>
        <v>44844.458333333336</v>
      </c>
      <c r="E20" s="35" t="s">
        <v>6</v>
      </c>
      <c r="F20" s="35" t="s">
        <v>6</v>
      </c>
      <c r="G20" s="35" t="s">
        <v>6</v>
      </c>
      <c r="H20" s="36">
        <f>Table1051012[[#This Row],[Class Start Date/Time]]+1/24</f>
        <v>44844.5</v>
      </c>
      <c r="I20" s="37">
        <f>Table1051012[[#This Row],[Class Start Date/Time]]</f>
        <v>44844.458333333336</v>
      </c>
      <c r="J20" s="35" t="s">
        <v>44</v>
      </c>
      <c r="K20" s="38">
        <f>Table1051012[[#This Row],[End Date/Time]]</f>
        <v>44844.5</v>
      </c>
      <c r="L20" s="35"/>
      <c r="M20" s="35"/>
      <c r="N20" s="35"/>
      <c r="O20" s="37">
        <f>Table1051012[[#This Row],[Class Start Date/Time]]</f>
        <v>44844.458333333336</v>
      </c>
      <c r="P20" s="36"/>
      <c r="Q20" s="38"/>
      <c r="R20" s="35"/>
      <c r="S20" s="35"/>
      <c r="T20" s="35"/>
      <c r="U20" s="35"/>
      <c r="V20" s="35"/>
      <c r="W20" s="35"/>
      <c r="X20" s="174" t="s">
        <v>139</v>
      </c>
      <c r="Y20" s="32" t="s">
        <v>6</v>
      </c>
      <c r="Z20" s="33"/>
      <c r="AA20" s="40" t="s">
        <v>94</v>
      </c>
      <c r="AB20" s="40" t="s">
        <v>71</v>
      </c>
      <c r="AC20" s="32" t="s">
        <v>6</v>
      </c>
      <c r="AD20" s="32" t="s">
        <v>6</v>
      </c>
      <c r="AE20" s="31">
        <v>1</v>
      </c>
    </row>
    <row r="21" spans="1:31" s="30" customFormat="1" ht="34.200000000000003" customHeight="1" thickBot="1">
      <c r="A21" s="11" t="s">
        <v>9</v>
      </c>
      <c r="B21" s="4">
        <v>44845.333333333336</v>
      </c>
      <c r="C21" s="18">
        <f>Table1051012[[#This Row],[Date]]</f>
        <v>44845.333333333336</v>
      </c>
      <c r="D21" s="18">
        <f>Table1051012[[#This Row],[Date]]+1/24</f>
        <v>44845.375</v>
      </c>
      <c r="E21" s="18">
        <f>Table1051012[[#This Row],[Class Start Date/Time]]+(240/1440)</f>
        <v>44845.541666666664</v>
      </c>
      <c r="F21" s="18">
        <f>Table1051012[[#This Row],[Lunch Start Date/Time]]+0.5/24</f>
        <v>44845.5625</v>
      </c>
      <c r="G21" s="18">
        <f>Table1051012[[#This Row],[iPad Optimization Start Date/Time]]+1.5/24</f>
        <v>44845.625</v>
      </c>
      <c r="H21" s="18">
        <f>Table1051012[[#This Row],[VF &amp; CP Start Date/Time]]+(60/1440)</f>
        <v>44845.666666666664</v>
      </c>
      <c r="I21" s="19">
        <f>Table1051012[[#This Row],[iPad Deployment Start Date/Time]]</f>
        <v>44845.333333333336</v>
      </c>
      <c r="J21" s="17" t="s">
        <v>44</v>
      </c>
      <c r="K21" s="22">
        <f>Table1051012[[#This Row],[End Date/Time]]</f>
        <v>44845.666666666664</v>
      </c>
      <c r="L21" s="19">
        <f>Table1051012[[#This Row],[iPad Deployment Start Date/Time]]</f>
        <v>44845.333333333336</v>
      </c>
      <c r="M21" s="18" t="s">
        <v>44</v>
      </c>
      <c r="N21" s="22">
        <f>Table1051012[[#This Row],[Class Start Date/Time]]</f>
        <v>44845.375</v>
      </c>
      <c r="O21" s="19">
        <f>Table1051012[[#This Row],[Class Start Date/Time]]</f>
        <v>44845.375</v>
      </c>
      <c r="P21" s="18" t="s">
        <v>44</v>
      </c>
      <c r="Q21" s="22">
        <f>Table1051012[[#This Row],[Lunch Start Date/Time]]</f>
        <v>44845.541666666664</v>
      </c>
      <c r="R21" s="19">
        <f>Table1051012[[#This Row],[iPad Optimization Start Date/Time]]</f>
        <v>44845.5625</v>
      </c>
      <c r="S21" s="18" t="s">
        <v>44</v>
      </c>
      <c r="T21" s="22">
        <f>Table1051012[[#This Row],[VF &amp; CP Start Date/Time]]</f>
        <v>44845.625</v>
      </c>
      <c r="U21" s="19">
        <f>Table1051012[[#This Row],[iPad Opt. End Time]]</f>
        <v>44845.625</v>
      </c>
      <c r="V21" s="18" t="s">
        <v>44</v>
      </c>
      <c r="W21" s="22">
        <f>Table1051012[[#This Row],[Class 2 Start Time]]+1/24</f>
        <v>44845.666666666664</v>
      </c>
      <c r="X21" s="5" t="s">
        <v>78</v>
      </c>
      <c r="Y21" s="5">
        <v>10</v>
      </c>
      <c r="Z21" s="5" t="s">
        <v>83</v>
      </c>
      <c r="AA21" s="5" t="s">
        <v>6</v>
      </c>
      <c r="AB21" s="5" t="s">
        <v>130</v>
      </c>
      <c r="AC21" s="61"/>
      <c r="AD21" s="62"/>
      <c r="AE21" s="5">
        <v>8</v>
      </c>
    </row>
    <row r="22" spans="1:31" s="30" customFormat="1" ht="34.200000000000003" customHeight="1" thickBot="1">
      <c r="A22" s="11" t="s">
        <v>9</v>
      </c>
      <c r="B22" s="4">
        <v>44845.333333333336</v>
      </c>
      <c r="C22" s="18">
        <f>Table1051012[[#This Row],[Date]]</f>
        <v>44845.333333333336</v>
      </c>
      <c r="D22" s="18">
        <f>Table1051012[[#This Row],[Date]]+1/24</f>
        <v>44845.375</v>
      </c>
      <c r="E22" s="18">
        <f>Table1051012[[#This Row],[Class Start Date/Time]]+(240/1440)</f>
        <v>44845.541666666664</v>
      </c>
      <c r="F22" s="18">
        <f>Table1051012[[#This Row],[Lunch Start Date/Time]]+0.5/24</f>
        <v>44845.5625</v>
      </c>
      <c r="G22" s="18">
        <f>Table1051012[[#This Row],[iPad Optimization Start Date/Time]]+1.5/24</f>
        <v>44845.625</v>
      </c>
      <c r="H22" s="18">
        <f>Table1051012[[#This Row],[VF &amp; CP Start Date/Time]]+(60/1440)</f>
        <v>44845.666666666664</v>
      </c>
      <c r="I22" s="19">
        <f>Table1051012[[#This Row],[iPad Deployment Start Date/Time]]</f>
        <v>44845.333333333336</v>
      </c>
      <c r="J22" s="17" t="s">
        <v>44</v>
      </c>
      <c r="K22" s="22">
        <f>Table1051012[[#This Row],[End Date/Time]]</f>
        <v>44845.666666666664</v>
      </c>
      <c r="L22" s="19">
        <f>Table1051012[[#This Row],[iPad Deployment Start Date/Time]]</f>
        <v>44845.333333333336</v>
      </c>
      <c r="M22" s="18" t="s">
        <v>44</v>
      </c>
      <c r="N22" s="22">
        <f>Table1051012[[#This Row],[Class Start Date/Time]]</f>
        <v>44845.375</v>
      </c>
      <c r="O22" s="19">
        <f>Table1051012[[#This Row],[Class Start Date/Time]]</f>
        <v>44845.375</v>
      </c>
      <c r="P22" s="18" t="s">
        <v>44</v>
      </c>
      <c r="Q22" s="22">
        <f>Table1051012[[#This Row],[Lunch Start Date/Time]]</f>
        <v>44845.541666666664</v>
      </c>
      <c r="R22" s="19">
        <f>Table1051012[[#This Row],[iPad Optimization Start Date/Time]]</f>
        <v>44845.5625</v>
      </c>
      <c r="S22" s="18" t="s">
        <v>44</v>
      </c>
      <c r="T22" s="22">
        <f>Table1051012[[#This Row],[VF &amp; CP Start Date/Time]]</f>
        <v>44845.625</v>
      </c>
      <c r="U22" s="19">
        <f>Table1051012[[#This Row],[iPad Opt. End Time]]</f>
        <v>44845.625</v>
      </c>
      <c r="V22" s="18" t="s">
        <v>44</v>
      </c>
      <c r="W22" s="22">
        <f>Table1051012[[#This Row],[Class 2 Start Time]]+1/24</f>
        <v>44845.666666666664</v>
      </c>
      <c r="X22" s="5" t="s">
        <v>80</v>
      </c>
      <c r="Y22" s="5">
        <v>12</v>
      </c>
      <c r="Z22" s="5" t="s">
        <v>83</v>
      </c>
      <c r="AA22" s="5" t="s">
        <v>6</v>
      </c>
      <c r="AB22" s="5" t="s">
        <v>87</v>
      </c>
      <c r="AC22" s="61"/>
      <c r="AD22" s="62"/>
      <c r="AE22" s="5">
        <v>8</v>
      </c>
    </row>
    <row r="23" spans="1:31" s="30" customFormat="1" ht="34.200000000000003" customHeight="1" thickBot="1">
      <c r="A23" s="11" t="s">
        <v>9</v>
      </c>
      <c r="B23" s="4">
        <v>44845.333333333336</v>
      </c>
      <c r="C23" s="18">
        <f>Table1051012[[#This Row],[Date]]</f>
        <v>44845.333333333336</v>
      </c>
      <c r="D23" s="18">
        <f>Table1051012[[#This Row],[Date]]+1/24</f>
        <v>44845.375</v>
      </c>
      <c r="E23" s="18">
        <f>Table1051012[[#This Row],[Class Start Date/Time]]+(240/1440)</f>
        <v>44845.541666666664</v>
      </c>
      <c r="F23" s="18">
        <f>Table1051012[[#This Row],[Lunch Start Date/Time]]+0.5/24</f>
        <v>44845.5625</v>
      </c>
      <c r="G23" s="18">
        <f>Table1051012[[#This Row],[iPad Optimization Start Date/Time]]+1.5/24</f>
        <v>44845.625</v>
      </c>
      <c r="H23" s="18">
        <f>Table1051012[[#This Row],[VF &amp; CP Start Date/Time]]+(60/1440)</f>
        <v>44845.666666666664</v>
      </c>
      <c r="I23" s="19">
        <f>Table1051012[[#This Row],[iPad Deployment Start Date/Time]]</f>
        <v>44845.333333333336</v>
      </c>
      <c r="J23" s="17" t="s">
        <v>44</v>
      </c>
      <c r="K23" s="22">
        <f>Table1051012[[#This Row],[End Date/Time]]</f>
        <v>44845.666666666664</v>
      </c>
      <c r="L23" s="19">
        <f>Table1051012[[#This Row],[iPad Deployment Start Date/Time]]</f>
        <v>44845.333333333336</v>
      </c>
      <c r="M23" s="18" t="s">
        <v>44</v>
      </c>
      <c r="N23" s="22">
        <f>Table1051012[[#This Row],[Class Start Date/Time]]</f>
        <v>44845.375</v>
      </c>
      <c r="O23" s="19">
        <f>Table1051012[[#This Row],[Class Start Date/Time]]</f>
        <v>44845.375</v>
      </c>
      <c r="P23" s="18" t="s">
        <v>44</v>
      </c>
      <c r="Q23" s="22">
        <f>Table1051012[[#This Row],[Lunch Start Date/Time]]</f>
        <v>44845.541666666664</v>
      </c>
      <c r="R23" s="19">
        <f>Table1051012[[#This Row],[iPad Optimization Start Date/Time]]</f>
        <v>44845.5625</v>
      </c>
      <c r="S23" s="18" t="s">
        <v>44</v>
      </c>
      <c r="T23" s="22">
        <f>Table1051012[[#This Row],[VF &amp; CP Start Date/Time]]</f>
        <v>44845.625</v>
      </c>
      <c r="U23" s="19">
        <f>Table1051012[[#This Row],[iPad Opt. End Time]]</f>
        <v>44845.625</v>
      </c>
      <c r="V23" s="18" t="s">
        <v>44</v>
      </c>
      <c r="W23" s="22">
        <f>Table1051012[[#This Row],[Class 2 Start Time]]+1/24</f>
        <v>44845.666666666664</v>
      </c>
      <c r="X23" s="5" t="s">
        <v>84</v>
      </c>
      <c r="Y23" s="5">
        <v>5</v>
      </c>
      <c r="Z23" s="5" t="s">
        <v>83</v>
      </c>
      <c r="AA23" s="5" t="s">
        <v>6</v>
      </c>
      <c r="AB23" s="5" t="s">
        <v>89</v>
      </c>
      <c r="AC23" s="61"/>
      <c r="AD23" s="62"/>
      <c r="AE23" s="5">
        <v>8</v>
      </c>
    </row>
    <row r="24" spans="1:31" ht="34.200000000000003" customHeight="1" thickBot="1">
      <c r="A24" s="11" t="s">
        <v>9</v>
      </c>
      <c r="B24" s="4">
        <v>44845.333333333336</v>
      </c>
      <c r="C24" s="18">
        <f>Table1051012[[#This Row],[Date]]</f>
        <v>44845.333333333336</v>
      </c>
      <c r="D24" s="18">
        <f>Table1051012[[#This Row],[Date]]+1/24</f>
        <v>44845.375</v>
      </c>
      <c r="E24" s="18">
        <f>Table1051012[[#This Row],[Class Start Date/Time]]+(240/1440)</f>
        <v>44845.541666666664</v>
      </c>
      <c r="F24" s="18">
        <f>Table1051012[[#This Row],[Lunch Start Date/Time]]+0.5/24</f>
        <v>44845.5625</v>
      </c>
      <c r="G24" s="18">
        <f>Table1051012[[#This Row],[iPad Optimization Start Date/Time]]+1.5/24</f>
        <v>44845.625</v>
      </c>
      <c r="H24" s="18">
        <f>Table1051012[[#This Row],[VF &amp; CP Start Date/Time]]+(60/1440)</f>
        <v>44845.666666666664</v>
      </c>
      <c r="I24" s="19">
        <f>Table1051012[[#This Row],[iPad Deployment Start Date/Time]]</f>
        <v>44845.333333333336</v>
      </c>
      <c r="J24" s="17" t="s">
        <v>44</v>
      </c>
      <c r="K24" s="22">
        <f>Table1051012[[#This Row],[End Date/Time]]</f>
        <v>44845.666666666664</v>
      </c>
      <c r="L24" s="19">
        <f>Table1051012[[#This Row],[iPad Deployment Start Date/Time]]</f>
        <v>44845.333333333336</v>
      </c>
      <c r="M24" s="18" t="s">
        <v>44</v>
      </c>
      <c r="N24" s="22">
        <f>Table1051012[[#This Row],[Class Start Date/Time]]</f>
        <v>44845.375</v>
      </c>
      <c r="O24" s="19">
        <f>Table1051012[[#This Row],[Class Start Date/Time]]</f>
        <v>44845.375</v>
      </c>
      <c r="P24" s="18" t="s">
        <v>44</v>
      </c>
      <c r="Q24" s="22">
        <f>Table1051012[[#This Row],[Lunch Start Date/Time]]</f>
        <v>44845.541666666664</v>
      </c>
      <c r="R24" s="19">
        <f>Table1051012[[#This Row],[iPad Optimization Start Date/Time]]</f>
        <v>44845.5625</v>
      </c>
      <c r="S24" s="18" t="s">
        <v>44</v>
      </c>
      <c r="T24" s="22">
        <f>Table1051012[[#This Row],[VF &amp; CP Start Date/Time]]</f>
        <v>44845.625</v>
      </c>
      <c r="U24" s="19">
        <f>Table1051012[[#This Row],[iPad Opt. End Time]]</f>
        <v>44845.625</v>
      </c>
      <c r="V24" s="18" t="s">
        <v>44</v>
      </c>
      <c r="W24" s="22">
        <f>Table1051012[[#This Row],[Class 2 Start Time]]+1/24</f>
        <v>44845.666666666664</v>
      </c>
      <c r="X24" s="5" t="s">
        <v>83</v>
      </c>
      <c r="Y24" s="5">
        <v>8</v>
      </c>
      <c r="Z24" s="5" t="s">
        <v>6</v>
      </c>
      <c r="AA24" s="13" t="s">
        <v>77</v>
      </c>
      <c r="AB24" s="5" t="s">
        <v>71</v>
      </c>
      <c r="AC24" s="61"/>
      <c r="AD24" s="62"/>
      <c r="AE24" s="5">
        <v>8</v>
      </c>
    </row>
    <row r="25" spans="1:31" ht="34.200000000000003" customHeight="1">
      <c r="A25" s="33" t="s">
        <v>93</v>
      </c>
      <c r="B25" s="34">
        <v>44846.645833333336</v>
      </c>
      <c r="C25" s="35" t="s">
        <v>6</v>
      </c>
      <c r="D25" s="36">
        <f>B25</f>
        <v>44846.645833333336</v>
      </c>
      <c r="E25" s="35" t="s">
        <v>6</v>
      </c>
      <c r="F25" s="35" t="s">
        <v>6</v>
      </c>
      <c r="G25" s="35" t="s">
        <v>6</v>
      </c>
      <c r="H25" s="36">
        <f>Table1051012[[#This Row],[Class Start Date/Time]]+1/24</f>
        <v>44846.6875</v>
      </c>
      <c r="I25" s="37">
        <f>Table1051012[[#This Row],[Class Start Date/Time]]</f>
        <v>44846.645833333336</v>
      </c>
      <c r="J25" s="35" t="s">
        <v>44</v>
      </c>
      <c r="K25" s="38">
        <f>Table1051012[[#This Row],[End Date/Time]]</f>
        <v>44846.6875</v>
      </c>
      <c r="L25" s="35"/>
      <c r="M25" s="35"/>
      <c r="N25" s="35"/>
      <c r="O25" s="37">
        <f>Table1051012[[#This Row],[Class Start Date/Time]]</f>
        <v>44846.645833333336</v>
      </c>
      <c r="P25" s="36"/>
      <c r="Q25" s="38"/>
      <c r="R25" s="35"/>
      <c r="S25" s="35"/>
      <c r="T25" s="35"/>
      <c r="U25" s="35"/>
      <c r="V25" s="35"/>
      <c r="W25" s="35"/>
      <c r="X25" s="174" t="s">
        <v>139</v>
      </c>
      <c r="Y25" s="32" t="s">
        <v>6</v>
      </c>
      <c r="Z25" s="33"/>
      <c r="AA25" s="40" t="s">
        <v>71</v>
      </c>
      <c r="AB25" s="40"/>
      <c r="AC25" s="32" t="s">
        <v>6</v>
      </c>
      <c r="AD25" s="32" t="s">
        <v>6</v>
      </c>
      <c r="AE25" s="31">
        <v>1</v>
      </c>
    </row>
    <row r="26" spans="1:31" ht="34.200000000000003" customHeight="1" thickBot="1">
      <c r="A26" s="33" t="s">
        <v>93</v>
      </c>
      <c r="B26" s="34">
        <v>44851.395833333336</v>
      </c>
      <c r="C26" s="35" t="s">
        <v>6</v>
      </c>
      <c r="D26" s="36">
        <f>B26</f>
        <v>44851.395833333336</v>
      </c>
      <c r="E26" s="35" t="s">
        <v>6</v>
      </c>
      <c r="F26" s="35" t="s">
        <v>6</v>
      </c>
      <c r="G26" s="35" t="s">
        <v>6</v>
      </c>
      <c r="H26" s="36">
        <f>Table1051012[[#This Row],[Class Start Date/Time]]+1/24</f>
        <v>44851.4375</v>
      </c>
      <c r="I26" s="37">
        <f>Table1051012[[#This Row],[Class Start Date/Time]]</f>
        <v>44851.395833333336</v>
      </c>
      <c r="J26" s="35" t="s">
        <v>44</v>
      </c>
      <c r="K26" s="38">
        <f>Table1051012[[#This Row],[End Date/Time]]</f>
        <v>44851.4375</v>
      </c>
      <c r="L26" s="35"/>
      <c r="M26" s="35"/>
      <c r="N26" s="35"/>
      <c r="O26" s="37">
        <f>Table1051012[[#This Row],[Class Start Date/Time]]</f>
        <v>44851.395833333336</v>
      </c>
      <c r="P26" s="36"/>
      <c r="Q26" s="38"/>
      <c r="R26" s="35"/>
      <c r="S26" s="35"/>
      <c r="T26" s="35"/>
      <c r="U26" s="35"/>
      <c r="V26" s="35"/>
      <c r="W26" s="35"/>
      <c r="X26" s="174" t="s">
        <v>139</v>
      </c>
      <c r="Y26" s="32" t="s">
        <v>6</v>
      </c>
      <c r="Z26" s="33"/>
      <c r="AA26" s="40" t="s">
        <v>71</v>
      </c>
      <c r="AB26" s="40"/>
      <c r="AC26" s="32" t="s">
        <v>6</v>
      </c>
      <c r="AD26" s="32" t="s">
        <v>6</v>
      </c>
      <c r="AE26" s="31">
        <v>1</v>
      </c>
    </row>
    <row r="27" spans="1:31" ht="34.200000000000003" customHeight="1" thickBot="1">
      <c r="A27" s="11" t="s">
        <v>9</v>
      </c>
      <c r="B27" s="4">
        <v>44852.333333333336</v>
      </c>
      <c r="C27" s="18">
        <f>Table1051012[[#This Row],[Date]]</f>
        <v>44852.333333333336</v>
      </c>
      <c r="D27" s="18">
        <f>Table1051012[[#This Row],[Date]]+1/24</f>
        <v>44852.375</v>
      </c>
      <c r="E27" s="18">
        <f>Table1051012[[#This Row],[Class Start Date/Time]]+(240/1440)</f>
        <v>44852.541666666664</v>
      </c>
      <c r="F27" s="18">
        <f>Table1051012[[#This Row],[Lunch Start Date/Time]]+0.5/24</f>
        <v>44852.5625</v>
      </c>
      <c r="G27" s="18">
        <f>Table1051012[[#This Row],[iPad Optimization Start Date/Time]]+1.5/24</f>
        <v>44852.625</v>
      </c>
      <c r="H27" s="18">
        <f>Table1051012[[#This Row],[VF &amp; CP Start Date/Time]]+(60/1440)</f>
        <v>44852.666666666664</v>
      </c>
      <c r="I27" s="19">
        <f>Table1051012[[#This Row],[iPad Deployment Start Date/Time]]</f>
        <v>44852.333333333336</v>
      </c>
      <c r="J27" s="17" t="s">
        <v>44</v>
      </c>
      <c r="K27" s="22">
        <f>Table1051012[[#This Row],[End Date/Time]]</f>
        <v>44852.666666666664</v>
      </c>
      <c r="L27" s="19">
        <f>Table1051012[[#This Row],[iPad Deployment Start Date/Time]]</f>
        <v>44852.333333333336</v>
      </c>
      <c r="M27" s="18" t="s">
        <v>44</v>
      </c>
      <c r="N27" s="22">
        <f>Table1051012[[#This Row],[Class Start Date/Time]]</f>
        <v>44852.375</v>
      </c>
      <c r="O27" s="19">
        <f>Table1051012[[#This Row],[Class Start Date/Time]]</f>
        <v>44852.375</v>
      </c>
      <c r="P27" s="18" t="s">
        <v>44</v>
      </c>
      <c r="Q27" s="22">
        <f>Table1051012[[#This Row],[Lunch Start Date/Time]]</f>
        <v>44852.541666666664</v>
      </c>
      <c r="R27" s="19">
        <f>Table1051012[[#This Row],[iPad Optimization Start Date/Time]]</f>
        <v>44852.5625</v>
      </c>
      <c r="S27" s="18" t="s">
        <v>44</v>
      </c>
      <c r="T27" s="22">
        <f>Table1051012[[#This Row],[VF &amp; CP Start Date/Time]]</f>
        <v>44852.625</v>
      </c>
      <c r="U27" s="19">
        <f>Table1051012[[#This Row],[iPad Opt. End Time]]</f>
        <v>44852.625</v>
      </c>
      <c r="V27" s="18" t="s">
        <v>44</v>
      </c>
      <c r="W27" s="22">
        <f>Table1051012[[#This Row],[Class 2 Start Time]]+1/24</f>
        <v>44852.666666666664</v>
      </c>
      <c r="X27" s="5" t="s">
        <v>78</v>
      </c>
      <c r="Y27" s="5">
        <v>10</v>
      </c>
      <c r="Z27" s="5" t="s">
        <v>83</v>
      </c>
      <c r="AA27" s="13" t="s">
        <v>6</v>
      </c>
      <c r="AB27" s="13" t="s">
        <v>86</v>
      </c>
      <c r="AC27" s="61"/>
      <c r="AD27" s="61"/>
      <c r="AE27" s="5">
        <v>8</v>
      </c>
    </row>
    <row r="28" spans="1:31" ht="34.200000000000003" customHeight="1" thickBot="1">
      <c r="A28" s="11" t="s">
        <v>9</v>
      </c>
      <c r="B28" s="4">
        <v>44852.333333333336</v>
      </c>
      <c r="C28" s="18">
        <f>Table1051012[[#This Row],[Date]]</f>
        <v>44852.333333333336</v>
      </c>
      <c r="D28" s="18">
        <f>Table1051012[[#This Row],[Date]]+1/24</f>
        <v>44852.375</v>
      </c>
      <c r="E28" s="18">
        <f>Table1051012[[#This Row],[Class Start Date/Time]]+(240/1440)</f>
        <v>44852.541666666664</v>
      </c>
      <c r="F28" s="18">
        <f>Table1051012[[#This Row],[Lunch Start Date/Time]]+0.5/24</f>
        <v>44852.5625</v>
      </c>
      <c r="G28" s="18">
        <f>Table1051012[[#This Row],[iPad Optimization Start Date/Time]]+1.5/24</f>
        <v>44852.625</v>
      </c>
      <c r="H28" s="18">
        <f>Table1051012[[#This Row],[VF &amp; CP Start Date/Time]]+(60/1440)</f>
        <v>44852.666666666664</v>
      </c>
      <c r="I28" s="19">
        <f>Table1051012[[#This Row],[iPad Deployment Start Date/Time]]</f>
        <v>44852.333333333336</v>
      </c>
      <c r="J28" s="17" t="s">
        <v>44</v>
      </c>
      <c r="K28" s="22">
        <f>Table1051012[[#This Row],[End Date/Time]]</f>
        <v>44852.666666666664</v>
      </c>
      <c r="L28" s="19">
        <f>Table1051012[[#This Row],[iPad Deployment Start Date/Time]]</f>
        <v>44852.333333333336</v>
      </c>
      <c r="M28" s="18" t="s">
        <v>44</v>
      </c>
      <c r="N28" s="22">
        <f>Table1051012[[#This Row],[Class Start Date/Time]]</f>
        <v>44852.375</v>
      </c>
      <c r="O28" s="19">
        <f>Table1051012[[#This Row],[Class Start Date/Time]]</f>
        <v>44852.375</v>
      </c>
      <c r="P28" s="18" t="s">
        <v>44</v>
      </c>
      <c r="Q28" s="22">
        <f>Table1051012[[#This Row],[Lunch Start Date/Time]]</f>
        <v>44852.541666666664</v>
      </c>
      <c r="R28" s="19">
        <f>Table1051012[[#This Row],[iPad Optimization Start Date/Time]]</f>
        <v>44852.5625</v>
      </c>
      <c r="S28" s="18" t="s">
        <v>44</v>
      </c>
      <c r="T28" s="22">
        <f>Table1051012[[#This Row],[VF &amp; CP Start Date/Time]]</f>
        <v>44852.625</v>
      </c>
      <c r="U28" s="19">
        <f>Table1051012[[#This Row],[iPad Opt. End Time]]</f>
        <v>44852.625</v>
      </c>
      <c r="V28" s="18" t="s">
        <v>44</v>
      </c>
      <c r="W28" s="22">
        <f>Table1051012[[#This Row],[Class 2 Start Time]]+1/24</f>
        <v>44852.666666666664</v>
      </c>
      <c r="X28" s="5" t="s">
        <v>80</v>
      </c>
      <c r="Y28" s="5">
        <v>12</v>
      </c>
      <c r="Z28" s="5" t="s">
        <v>83</v>
      </c>
      <c r="AA28" s="13" t="s">
        <v>6</v>
      </c>
      <c r="AB28" s="13" t="s">
        <v>87</v>
      </c>
      <c r="AC28" s="61"/>
      <c r="AD28" s="61"/>
      <c r="AE28" s="5">
        <v>8</v>
      </c>
    </row>
    <row r="29" spans="1:31" ht="34.200000000000003" customHeight="1" thickBot="1">
      <c r="A29" s="11" t="s">
        <v>9</v>
      </c>
      <c r="B29" s="4">
        <v>44852.333333333336</v>
      </c>
      <c r="C29" s="18">
        <f>Table1051012[[#This Row],[Date]]</f>
        <v>44852.333333333336</v>
      </c>
      <c r="D29" s="18">
        <f>Table1051012[[#This Row],[Date]]+1/24</f>
        <v>44852.375</v>
      </c>
      <c r="E29" s="18">
        <f>Table1051012[[#This Row],[Class Start Date/Time]]+(240/1440)</f>
        <v>44852.541666666664</v>
      </c>
      <c r="F29" s="18">
        <f>Table1051012[[#This Row],[Lunch Start Date/Time]]+0.5/24</f>
        <v>44852.5625</v>
      </c>
      <c r="G29" s="18">
        <f>Table1051012[[#This Row],[iPad Optimization Start Date/Time]]+1.5/24</f>
        <v>44852.625</v>
      </c>
      <c r="H29" s="18">
        <f>Table1051012[[#This Row],[VF &amp; CP Start Date/Time]]+(60/1440)</f>
        <v>44852.666666666664</v>
      </c>
      <c r="I29" s="19">
        <f>Table1051012[[#This Row],[iPad Deployment Start Date/Time]]</f>
        <v>44852.333333333336</v>
      </c>
      <c r="J29" s="17" t="s">
        <v>44</v>
      </c>
      <c r="K29" s="22">
        <f>Table1051012[[#This Row],[End Date/Time]]</f>
        <v>44852.666666666664</v>
      </c>
      <c r="L29" s="19">
        <f>Table1051012[[#This Row],[iPad Deployment Start Date/Time]]</f>
        <v>44852.333333333336</v>
      </c>
      <c r="M29" s="18" t="s">
        <v>44</v>
      </c>
      <c r="N29" s="22">
        <f>Table1051012[[#This Row],[Class Start Date/Time]]</f>
        <v>44852.375</v>
      </c>
      <c r="O29" s="19">
        <f>Table1051012[[#This Row],[Class Start Date/Time]]</f>
        <v>44852.375</v>
      </c>
      <c r="P29" s="18" t="s">
        <v>44</v>
      </c>
      <c r="Q29" s="22">
        <f>Table1051012[[#This Row],[Lunch Start Date/Time]]</f>
        <v>44852.541666666664</v>
      </c>
      <c r="R29" s="19">
        <f>Table1051012[[#This Row],[iPad Optimization Start Date/Time]]</f>
        <v>44852.5625</v>
      </c>
      <c r="S29" s="18" t="s">
        <v>44</v>
      </c>
      <c r="T29" s="22">
        <f>Table1051012[[#This Row],[VF &amp; CP Start Date/Time]]</f>
        <v>44852.625</v>
      </c>
      <c r="U29" s="19">
        <f>Table1051012[[#This Row],[iPad Opt. End Time]]</f>
        <v>44852.625</v>
      </c>
      <c r="V29" s="18" t="s">
        <v>44</v>
      </c>
      <c r="W29" s="22">
        <f>Table1051012[[#This Row],[Class 2 Start Time]]+1/24</f>
        <v>44852.666666666664</v>
      </c>
      <c r="X29" s="5" t="s">
        <v>84</v>
      </c>
      <c r="Y29" s="5">
        <v>5</v>
      </c>
      <c r="Z29" s="5" t="s">
        <v>83</v>
      </c>
      <c r="AA29" s="13" t="s">
        <v>6</v>
      </c>
      <c r="AB29" s="13" t="s">
        <v>88</v>
      </c>
      <c r="AC29" s="61"/>
      <c r="AD29" s="61"/>
      <c r="AE29" s="5">
        <v>8</v>
      </c>
    </row>
    <row r="30" spans="1:31" ht="34.200000000000003" customHeight="1" thickBot="1">
      <c r="A30" s="11" t="s">
        <v>9</v>
      </c>
      <c r="B30" s="4">
        <v>44852.333333333336</v>
      </c>
      <c r="C30" s="18">
        <f>Table1051012[[#This Row],[Date]]</f>
        <v>44852.333333333336</v>
      </c>
      <c r="D30" s="18">
        <f>Table1051012[[#This Row],[Date]]+1/24</f>
        <v>44852.375</v>
      </c>
      <c r="E30" s="18">
        <f>Table1051012[[#This Row],[Class Start Date/Time]]+(240/1440)</f>
        <v>44852.541666666664</v>
      </c>
      <c r="F30" s="18">
        <f>Table1051012[[#This Row],[Lunch Start Date/Time]]+0.5/24</f>
        <v>44852.5625</v>
      </c>
      <c r="G30" s="18">
        <f>Table1051012[[#This Row],[iPad Optimization Start Date/Time]]+1.5/24</f>
        <v>44852.625</v>
      </c>
      <c r="H30" s="18">
        <f>Table1051012[[#This Row],[VF &amp; CP Start Date/Time]]+(60/1440)</f>
        <v>44852.666666666664</v>
      </c>
      <c r="I30" s="19">
        <f>Table1051012[[#This Row],[iPad Deployment Start Date/Time]]</f>
        <v>44852.333333333336</v>
      </c>
      <c r="J30" s="17" t="s">
        <v>44</v>
      </c>
      <c r="K30" s="22">
        <f>Table1051012[[#This Row],[End Date/Time]]</f>
        <v>44852.666666666664</v>
      </c>
      <c r="L30" s="19">
        <f>Table1051012[[#This Row],[iPad Deployment Start Date/Time]]</f>
        <v>44852.333333333336</v>
      </c>
      <c r="M30" s="18" t="s">
        <v>44</v>
      </c>
      <c r="N30" s="22">
        <f>Table1051012[[#This Row],[Class Start Date/Time]]</f>
        <v>44852.375</v>
      </c>
      <c r="O30" s="19">
        <f>Table1051012[[#This Row],[Class Start Date/Time]]</f>
        <v>44852.375</v>
      </c>
      <c r="P30" s="18" t="s">
        <v>44</v>
      </c>
      <c r="Q30" s="22">
        <f>Table1051012[[#This Row],[Lunch Start Date/Time]]</f>
        <v>44852.541666666664</v>
      </c>
      <c r="R30" s="19">
        <f>Table1051012[[#This Row],[iPad Optimization Start Date/Time]]</f>
        <v>44852.5625</v>
      </c>
      <c r="S30" s="18" t="s">
        <v>44</v>
      </c>
      <c r="T30" s="22">
        <f>Table1051012[[#This Row],[VF &amp; CP Start Date/Time]]</f>
        <v>44852.625</v>
      </c>
      <c r="U30" s="19">
        <f>Table1051012[[#This Row],[iPad Opt. End Time]]</f>
        <v>44852.625</v>
      </c>
      <c r="V30" s="18" t="s">
        <v>44</v>
      </c>
      <c r="W30" s="22">
        <f>Table1051012[[#This Row],[Class 2 Start Time]]+1/24</f>
        <v>44852.666666666664</v>
      </c>
      <c r="X30" s="5" t="s">
        <v>83</v>
      </c>
      <c r="Y30" s="5">
        <v>8</v>
      </c>
      <c r="Z30" s="5" t="s">
        <v>6</v>
      </c>
      <c r="AA30" s="13" t="s">
        <v>77</v>
      </c>
      <c r="AB30" s="13" t="s">
        <v>71</v>
      </c>
      <c r="AC30" s="61"/>
      <c r="AD30" s="61"/>
      <c r="AE30" s="5">
        <v>8</v>
      </c>
    </row>
    <row r="31" spans="1:31" ht="34.200000000000003" customHeight="1" thickBot="1">
      <c r="A31" s="11" t="s">
        <v>9</v>
      </c>
      <c r="B31" s="4">
        <v>44853.333333333336</v>
      </c>
      <c r="C31" s="18">
        <f>Table1051012[[#This Row],[Date]]</f>
        <v>44853.333333333336</v>
      </c>
      <c r="D31" s="18">
        <f>Table1051012[[#This Row],[Date]]+1/24</f>
        <v>44853.375</v>
      </c>
      <c r="E31" s="18">
        <f>Table1051012[[#This Row],[Class Start Date/Time]]+(240/1440)</f>
        <v>44853.541666666664</v>
      </c>
      <c r="F31" s="18">
        <f>Table1051012[[#This Row],[Lunch Start Date/Time]]+0.5/24</f>
        <v>44853.5625</v>
      </c>
      <c r="G31" s="18">
        <f>Table1051012[[#This Row],[iPad Optimization Start Date/Time]]+1.5/24</f>
        <v>44853.625</v>
      </c>
      <c r="H31" s="18">
        <f>Table1051012[[#This Row],[VF &amp; CP Start Date/Time]]+(60/1440)</f>
        <v>44853.666666666664</v>
      </c>
      <c r="I31" s="19">
        <f>Table1051012[[#This Row],[iPad Deployment Start Date/Time]]</f>
        <v>44853.333333333336</v>
      </c>
      <c r="J31" s="17" t="s">
        <v>44</v>
      </c>
      <c r="K31" s="22">
        <f>Table1051012[[#This Row],[End Date/Time]]</f>
        <v>44853.666666666664</v>
      </c>
      <c r="L31" s="19">
        <f>Table1051012[[#This Row],[iPad Deployment Start Date/Time]]</f>
        <v>44853.333333333336</v>
      </c>
      <c r="M31" s="18" t="s">
        <v>44</v>
      </c>
      <c r="N31" s="22">
        <f>Table1051012[[#This Row],[Class Start Date/Time]]</f>
        <v>44853.375</v>
      </c>
      <c r="O31" s="19">
        <f>Table1051012[[#This Row],[Class Start Date/Time]]</f>
        <v>44853.375</v>
      </c>
      <c r="P31" s="18" t="s">
        <v>44</v>
      </c>
      <c r="Q31" s="22">
        <f>Table1051012[[#This Row],[Lunch Start Date/Time]]</f>
        <v>44853.541666666664</v>
      </c>
      <c r="R31" s="19">
        <f>Table1051012[[#This Row],[iPad Optimization Start Date/Time]]</f>
        <v>44853.5625</v>
      </c>
      <c r="S31" s="18" t="s">
        <v>44</v>
      </c>
      <c r="T31" s="22">
        <f>Table1051012[[#This Row],[VF &amp; CP Start Date/Time]]</f>
        <v>44853.625</v>
      </c>
      <c r="U31" s="19">
        <f>Table1051012[[#This Row],[iPad Opt. End Time]]</f>
        <v>44853.625</v>
      </c>
      <c r="V31" s="18" t="s">
        <v>44</v>
      </c>
      <c r="W31" s="22">
        <f>Table1051012[[#This Row],[Class 2 Start Time]]+1/24</f>
        <v>44853.666666666664</v>
      </c>
      <c r="X31" s="5" t="s">
        <v>78</v>
      </c>
      <c r="Y31" s="5">
        <v>10</v>
      </c>
      <c r="Z31" s="5" t="s">
        <v>82</v>
      </c>
      <c r="AA31" s="13" t="s">
        <v>6</v>
      </c>
      <c r="AB31" s="13" t="s">
        <v>86</v>
      </c>
      <c r="AC31" s="61"/>
      <c r="AD31" s="61"/>
      <c r="AE31" s="5">
        <v>8</v>
      </c>
    </row>
    <row r="32" spans="1:31" ht="34.200000000000003" customHeight="1" thickBot="1">
      <c r="A32" s="11" t="s">
        <v>9</v>
      </c>
      <c r="B32" s="4">
        <v>44853.333333333336</v>
      </c>
      <c r="C32" s="18">
        <f>Table1051012[[#This Row],[Date]]</f>
        <v>44853.333333333336</v>
      </c>
      <c r="D32" s="18">
        <f>Table1051012[[#This Row],[Date]]+1/24</f>
        <v>44853.375</v>
      </c>
      <c r="E32" s="18">
        <f>Table1051012[[#This Row],[Class Start Date/Time]]+(240/1440)</f>
        <v>44853.541666666664</v>
      </c>
      <c r="F32" s="18">
        <f>Table1051012[[#This Row],[Lunch Start Date/Time]]+0.5/24</f>
        <v>44853.5625</v>
      </c>
      <c r="G32" s="18">
        <f>Table1051012[[#This Row],[iPad Optimization Start Date/Time]]+1.5/24</f>
        <v>44853.625</v>
      </c>
      <c r="H32" s="18">
        <f>Table1051012[[#This Row],[VF &amp; CP Start Date/Time]]+(60/1440)</f>
        <v>44853.666666666664</v>
      </c>
      <c r="I32" s="19">
        <f>Table1051012[[#This Row],[iPad Deployment Start Date/Time]]</f>
        <v>44853.333333333336</v>
      </c>
      <c r="J32" s="17" t="s">
        <v>44</v>
      </c>
      <c r="K32" s="22">
        <f>Table1051012[[#This Row],[End Date/Time]]</f>
        <v>44853.666666666664</v>
      </c>
      <c r="L32" s="19">
        <f>Table1051012[[#This Row],[iPad Deployment Start Date/Time]]</f>
        <v>44853.333333333336</v>
      </c>
      <c r="M32" s="18" t="s">
        <v>44</v>
      </c>
      <c r="N32" s="22">
        <f>Table1051012[[#This Row],[Class Start Date/Time]]</f>
        <v>44853.375</v>
      </c>
      <c r="O32" s="19">
        <f>Table1051012[[#This Row],[Class Start Date/Time]]</f>
        <v>44853.375</v>
      </c>
      <c r="P32" s="18" t="s">
        <v>44</v>
      </c>
      <c r="Q32" s="22">
        <f>Table1051012[[#This Row],[Lunch Start Date/Time]]</f>
        <v>44853.541666666664</v>
      </c>
      <c r="R32" s="19">
        <f>Table1051012[[#This Row],[iPad Optimization Start Date/Time]]</f>
        <v>44853.5625</v>
      </c>
      <c r="S32" s="18" t="s">
        <v>44</v>
      </c>
      <c r="T32" s="22">
        <f>Table1051012[[#This Row],[VF &amp; CP Start Date/Time]]</f>
        <v>44853.625</v>
      </c>
      <c r="U32" s="19">
        <f>Table1051012[[#This Row],[iPad Opt. End Time]]</f>
        <v>44853.625</v>
      </c>
      <c r="V32" s="18" t="s">
        <v>44</v>
      </c>
      <c r="W32" s="22">
        <f>Table1051012[[#This Row],[Class 2 Start Time]]+1/24</f>
        <v>44853.666666666664</v>
      </c>
      <c r="X32" s="5" t="s">
        <v>80</v>
      </c>
      <c r="Y32" s="5">
        <v>12</v>
      </c>
      <c r="Z32" s="5" t="s">
        <v>82</v>
      </c>
      <c r="AA32" s="13" t="s">
        <v>6</v>
      </c>
      <c r="AB32" s="13" t="s">
        <v>87</v>
      </c>
      <c r="AC32" s="61"/>
      <c r="AD32" s="61"/>
      <c r="AE32" s="5">
        <v>8</v>
      </c>
    </row>
    <row r="33" spans="1:31" ht="34.200000000000003" customHeight="1" thickBot="1">
      <c r="A33" s="11" t="s">
        <v>9</v>
      </c>
      <c r="B33" s="4">
        <v>44853.333333333336</v>
      </c>
      <c r="C33" s="18">
        <f>Table1051012[[#This Row],[Date]]</f>
        <v>44853.333333333336</v>
      </c>
      <c r="D33" s="18">
        <f>Table1051012[[#This Row],[Date]]+1/24</f>
        <v>44853.375</v>
      </c>
      <c r="E33" s="18">
        <f>Table1051012[[#This Row],[Class Start Date/Time]]+(240/1440)</f>
        <v>44853.541666666664</v>
      </c>
      <c r="F33" s="18">
        <f>Table1051012[[#This Row],[Lunch Start Date/Time]]+0.5/24</f>
        <v>44853.5625</v>
      </c>
      <c r="G33" s="18">
        <f>Table1051012[[#This Row],[iPad Optimization Start Date/Time]]+1.5/24</f>
        <v>44853.625</v>
      </c>
      <c r="H33" s="18">
        <f>Table1051012[[#This Row],[VF &amp; CP Start Date/Time]]+(60/1440)</f>
        <v>44853.666666666664</v>
      </c>
      <c r="I33" s="19">
        <f>Table1051012[[#This Row],[iPad Deployment Start Date/Time]]</f>
        <v>44853.333333333336</v>
      </c>
      <c r="J33" s="17" t="s">
        <v>44</v>
      </c>
      <c r="K33" s="22">
        <f>Table1051012[[#This Row],[End Date/Time]]</f>
        <v>44853.666666666664</v>
      </c>
      <c r="L33" s="19">
        <f>Table1051012[[#This Row],[iPad Deployment Start Date/Time]]</f>
        <v>44853.333333333336</v>
      </c>
      <c r="M33" s="18" t="s">
        <v>44</v>
      </c>
      <c r="N33" s="22">
        <f>Table1051012[[#This Row],[Class Start Date/Time]]</f>
        <v>44853.375</v>
      </c>
      <c r="O33" s="19">
        <f>Table1051012[[#This Row],[Class Start Date/Time]]</f>
        <v>44853.375</v>
      </c>
      <c r="P33" s="18" t="s">
        <v>44</v>
      </c>
      <c r="Q33" s="22">
        <f>Table1051012[[#This Row],[Lunch Start Date/Time]]</f>
        <v>44853.541666666664</v>
      </c>
      <c r="R33" s="19">
        <f>Table1051012[[#This Row],[iPad Optimization Start Date/Time]]</f>
        <v>44853.5625</v>
      </c>
      <c r="S33" s="18" t="s">
        <v>44</v>
      </c>
      <c r="T33" s="22">
        <f>Table1051012[[#This Row],[VF &amp; CP Start Date/Time]]</f>
        <v>44853.625</v>
      </c>
      <c r="U33" s="19">
        <f>Table1051012[[#This Row],[iPad Opt. End Time]]</f>
        <v>44853.625</v>
      </c>
      <c r="V33" s="18" t="s">
        <v>44</v>
      </c>
      <c r="W33" s="22">
        <f>Table1051012[[#This Row],[Class 2 Start Time]]+1/24</f>
        <v>44853.666666666664</v>
      </c>
      <c r="X33" s="5" t="s">
        <v>84</v>
      </c>
      <c r="Y33" s="5">
        <v>5</v>
      </c>
      <c r="Z33" s="5" t="s">
        <v>82</v>
      </c>
      <c r="AA33" s="13" t="s">
        <v>6</v>
      </c>
      <c r="AB33" s="13" t="s">
        <v>77</v>
      </c>
      <c r="AC33" s="61"/>
      <c r="AD33" s="61"/>
      <c r="AE33" s="5">
        <v>8</v>
      </c>
    </row>
    <row r="34" spans="1:31" ht="34.200000000000003" customHeight="1" thickBot="1">
      <c r="A34" s="11" t="s">
        <v>9</v>
      </c>
      <c r="B34" s="4">
        <v>44853.333333333336</v>
      </c>
      <c r="C34" s="18">
        <f>Table1051012[[#This Row],[Date]]</f>
        <v>44853.333333333336</v>
      </c>
      <c r="D34" s="18">
        <f>Table1051012[[#This Row],[Date]]+1/24</f>
        <v>44853.375</v>
      </c>
      <c r="E34" s="18">
        <f>Table1051012[[#This Row],[Class Start Date/Time]]+(240/1440)</f>
        <v>44853.541666666664</v>
      </c>
      <c r="F34" s="18">
        <f>Table1051012[[#This Row],[Lunch Start Date/Time]]+0.5/24</f>
        <v>44853.5625</v>
      </c>
      <c r="G34" s="18">
        <f>Table1051012[[#This Row],[iPad Optimization Start Date/Time]]+1.5/24</f>
        <v>44853.625</v>
      </c>
      <c r="H34" s="18">
        <f>Table1051012[[#This Row],[VF &amp; CP Start Date/Time]]+(60/1440)</f>
        <v>44853.666666666664</v>
      </c>
      <c r="I34" s="19">
        <f>Table1051012[[#This Row],[iPad Deployment Start Date/Time]]</f>
        <v>44853.333333333336</v>
      </c>
      <c r="J34" s="17" t="s">
        <v>44</v>
      </c>
      <c r="K34" s="22">
        <f>Table1051012[[#This Row],[End Date/Time]]</f>
        <v>44853.666666666664</v>
      </c>
      <c r="L34" s="19">
        <f>Table1051012[[#This Row],[iPad Deployment Start Date/Time]]</f>
        <v>44853.333333333336</v>
      </c>
      <c r="M34" s="18" t="s">
        <v>44</v>
      </c>
      <c r="N34" s="22">
        <f>Table1051012[[#This Row],[Class Start Date/Time]]</f>
        <v>44853.375</v>
      </c>
      <c r="O34" s="19">
        <f>Table1051012[[#This Row],[Class Start Date/Time]]</f>
        <v>44853.375</v>
      </c>
      <c r="P34" s="18" t="s">
        <v>44</v>
      </c>
      <c r="Q34" s="22">
        <f>Table1051012[[#This Row],[Lunch Start Date/Time]]</f>
        <v>44853.541666666664</v>
      </c>
      <c r="R34" s="19">
        <f>Table1051012[[#This Row],[iPad Optimization Start Date/Time]]</f>
        <v>44853.5625</v>
      </c>
      <c r="S34" s="18" t="s">
        <v>44</v>
      </c>
      <c r="T34" s="22">
        <f>Table1051012[[#This Row],[VF &amp; CP Start Date/Time]]</f>
        <v>44853.625</v>
      </c>
      <c r="U34" s="19">
        <f>Table1051012[[#This Row],[iPad Opt. End Time]]</f>
        <v>44853.625</v>
      </c>
      <c r="V34" s="18" t="s">
        <v>44</v>
      </c>
      <c r="W34" s="22">
        <f>Table1051012[[#This Row],[Class 2 Start Time]]+1/24</f>
        <v>44853.666666666664</v>
      </c>
      <c r="X34" s="5" t="s">
        <v>83</v>
      </c>
      <c r="Y34" s="5">
        <v>8</v>
      </c>
      <c r="Z34" s="5" t="s">
        <v>82</v>
      </c>
      <c r="AA34" s="13" t="s">
        <v>6</v>
      </c>
      <c r="AB34" s="13" t="s">
        <v>88</v>
      </c>
      <c r="AC34" s="61"/>
      <c r="AD34" s="61"/>
      <c r="AE34" s="5">
        <v>8</v>
      </c>
    </row>
    <row r="35" spans="1:31" ht="34.200000000000003" customHeight="1" thickBot="1">
      <c r="A35" s="33" t="s">
        <v>93</v>
      </c>
      <c r="B35" s="34">
        <v>44854.5</v>
      </c>
      <c r="C35" s="35" t="s">
        <v>6</v>
      </c>
      <c r="D35" s="36">
        <f>B35</f>
        <v>44854.5</v>
      </c>
      <c r="E35" s="35" t="s">
        <v>6</v>
      </c>
      <c r="F35" s="35" t="s">
        <v>6</v>
      </c>
      <c r="G35" s="35" t="s">
        <v>6</v>
      </c>
      <c r="H35" s="36">
        <f>Table1051012[[#This Row],[Class Start Date/Time]]+1/24</f>
        <v>44854.541666666664</v>
      </c>
      <c r="I35" s="37">
        <f>Table1051012[[#This Row],[Class Start Date/Time]]</f>
        <v>44854.5</v>
      </c>
      <c r="J35" s="35" t="s">
        <v>44</v>
      </c>
      <c r="K35" s="38">
        <f>Table1051012[[#This Row],[End Date/Time]]</f>
        <v>44854.541666666664</v>
      </c>
      <c r="L35" s="35"/>
      <c r="M35" s="35"/>
      <c r="N35" s="35"/>
      <c r="O35" s="37">
        <f>Table1051012[[#This Row],[Class Start Date/Time]]</f>
        <v>44854.5</v>
      </c>
      <c r="P35" s="36"/>
      <c r="Q35" s="38"/>
      <c r="R35" s="35"/>
      <c r="S35" s="35"/>
      <c r="T35" s="35"/>
      <c r="U35" s="35"/>
      <c r="V35" s="35"/>
      <c r="W35" s="35"/>
      <c r="X35" s="174" t="s">
        <v>139</v>
      </c>
      <c r="Y35" s="32" t="s">
        <v>6</v>
      </c>
      <c r="Z35" s="33"/>
      <c r="AA35" s="40" t="s">
        <v>71</v>
      </c>
      <c r="AB35" s="40"/>
      <c r="AC35" s="32" t="s">
        <v>6</v>
      </c>
      <c r="AD35" s="32" t="s">
        <v>6</v>
      </c>
      <c r="AE35" s="31">
        <v>1</v>
      </c>
    </row>
    <row r="36" spans="1:31" ht="34.200000000000003" customHeight="1" thickBot="1">
      <c r="A36" s="11" t="s">
        <v>43</v>
      </c>
      <c r="B36" s="4">
        <v>44858.333333333336</v>
      </c>
      <c r="C36" s="18">
        <f>Table1051012[[#This Row],[Date]]</f>
        <v>44858.333333333336</v>
      </c>
      <c r="D36" s="18">
        <f>Table1051012[[#This Row],[Date]]+1/24</f>
        <v>44858.375</v>
      </c>
      <c r="E36" s="18">
        <f>Table1051012[[#This Row],[Class Start Date/Time]]+(240/1440)</f>
        <v>44858.541666666664</v>
      </c>
      <c r="F36" s="18">
        <f>Table1051012[[#This Row],[Lunch Start Date/Time]]+0.5/24</f>
        <v>44858.5625</v>
      </c>
      <c r="G36" s="18">
        <f>Table1051012[[#This Row],[iPad Optimization Start Date/Time]]+1.5/24</f>
        <v>44858.625</v>
      </c>
      <c r="H36" s="18">
        <f>Table1051012[[#This Row],[VF &amp; CP Start Date/Time]]+(60/1440)</f>
        <v>44858.666666666664</v>
      </c>
      <c r="I36" s="19">
        <f>Table1051012[[#This Row],[iPad Deployment Start Date/Time]]</f>
        <v>44858.333333333336</v>
      </c>
      <c r="J36" s="17" t="s">
        <v>44</v>
      </c>
      <c r="K36" s="22">
        <f>Table1051012[[#This Row],[End Date/Time]]</f>
        <v>44858.666666666664</v>
      </c>
      <c r="L36" s="19">
        <f>Table1051012[[#This Row],[iPad Deployment Start Date/Time]]</f>
        <v>44858.333333333336</v>
      </c>
      <c r="M36" s="18" t="s">
        <v>44</v>
      </c>
      <c r="N36" s="22">
        <f>Table1051012[[#This Row],[Class Start Date/Time]]</f>
        <v>44858.375</v>
      </c>
      <c r="O36" s="19">
        <f>Table1051012[[#This Row],[Class Start Date/Time]]</f>
        <v>44858.375</v>
      </c>
      <c r="P36" s="18" t="s">
        <v>44</v>
      </c>
      <c r="Q36" s="22">
        <f>Table1051012[[#This Row],[Lunch Start Date/Time]]</f>
        <v>44858.541666666664</v>
      </c>
      <c r="R36" s="19">
        <f>Table1051012[[#This Row],[iPad Optimization Start Date/Time]]</f>
        <v>44858.5625</v>
      </c>
      <c r="S36" s="18" t="s">
        <v>44</v>
      </c>
      <c r="T36" s="22">
        <f>Table1051012[[#This Row],[VF &amp; CP Start Date/Time]]</f>
        <v>44858.625</v>
      </c>
      <c r="U36" s="19">
        <f>Table1051012[[#This Row],[iPad Opt. End Time]]</f>
        <v>44858.625</v>
      </c>
      <c r="V36" s="18" t="s">
        <v>44</v>
      </c>
      <c r="W36" s="22">
        <f>Table1051012[[#This Row],[Class 2 Start Time]]+1/24</f>
        <v>44858.666666666664</v>
      </c>
      <c r="X36" s="5" t="s">
        <v>78</v>
      </c>
      <c r="Y36" s="5">
        <v>10</v>
      </c>
      <c r="Z36" s="5" t="s">
        <v>82</v>
      </c>
      <c r="AA36" s="13" t="s">
        <v>6</v>
      </c>
      <c r="AB36" s="13" t="s">
        <v>6</v>
      </c>
      <c r="AC36" s="61"/>
      <c r="AD36" s="62"/>
      <c r="AE36" s="5">
        <v>8</v>
      </c>
    </row>
    <row r="37" spans="1:31" ht="34.200000000000003" customHeight="1" thickBot="1">
      <c r="A37" s="11" t="s">
        <v>43</v>
      </c>
      <c r="B37" s="4">
        <v>44858.333333333336</v>
      </c>
      <c r="C37" s="18">
        <f>Table1051012[[#This Row],[Date]]</f>
        <v>44858.333333333336</v>
      </c>
      <c r="D37" s="18">
        <f>Table1051012[[#This Row],[Date]]+1/24</f>
        <v>44858.375</v>
      </c>
      <c r="E37" s="18">
        <f>Table1051012[[#This Row],[Class Start Date/Time]]+(240/1440)</f>
        <v>44858.541666666664</v>
      </c>
      <c r="F37" s="18">
        <f>Table1051012[[#This Row],[Lunch Start Date/Time]]+0.5/24</f>
        <v>44858.5625</v>
      </c>
      <c r="G37" s="18">
        <f>Table1051012[[#This Row],[iPad Optimization Start Date/Time]]+1.5/24</f>
        <v>44858.625</v>
      </c>
      <c r="H37" s="18">
        <f>Table1051012[[#This Row],[VF &amp; CP Start Date/Time]]+(60/1440)</f>
        <v>44858.666666666664</v>
      </c>
      <c r="I37" s="19">
        <f>Table1051012[[#This Row],[iPad Deployment Start Date/Time]]</f>
        <v>44858.333333333336</v>
      </c>
      <c r="J37" s="17" t="s">
        <v>44</v>
      </c>
      <c r="K37" s="22">
        <f>Table1051012[[#This Row],[End Date/Time]]</f>
        <v>44858.666666666664</v>
      </c>
      <c r="L37" s="19">
        <f>Table1051012[[#This Row],[iPad Deployment Start Date/Time]]</f>
        <v>44858.333333333336</v>
      </c>
      <c r="M37" s="18" t="s">
        <v>44</v>
      </c>
      <c r="N37" s="22">
        <f>Table1051012[[#This Row],[Class Start Date/Time]]</f>
        <v>44858.375</v>
      </c>
      <c r="O37" s="19">
        <f>Table1051012[[#This Row],[Class Start Date/Time]]</f>
        <v>44858.375</v>
      </c>
      <c r="P37" s="18" t="s">
        <v>44</v>
      </c>
      <c r="Q37" s="22">
        <f>Table1051012[[#This Row],[Lunch Start Date/Time]]</f>
        <v>44858.541666666664</v>
      </c>
      <c r="R37" s="19">
        <f>Table1051012[[#This Row],[iPad Optimization Start Date/Time]]</f>
        <v>44858.5625</v>
      </c>
      <c r="S37" s="18" t="s">
        <v>44</v>
      </c>
      <c r="T37" s="22">
        <f>Table1051012[[#This Row],[VF &amp; CP Start Date/Time]]</f>
        <v>44858.625</v>
      </c>
      <c r="U37" s="19">
        <f>Table1051012[[#This Row],[iPad Opt. End Time]]</f>
        <v>44858.625</v>
      </c>
      <c r="V37" s="18" t="s">
        <v>44</v>
      </c>
      <c r="W37" s="22">
        <f>Table1051012[[#This Row],[Class 2 Start Time]]+1/24</f>
        <v>44858.666666666664</v>
      </c>
      <c r="X37" s="5" t="s">
        <v>79</v>
      </c>
      <c r="Y37" s="5">
        <v>10</v>
      </c>
      <c r="Z37" s="5" t="s">
        <v>82</v>
      </c>
      <c r="AA37" s="13" t="s">
        <v>6</v>
      </c>
      <c r="AB37" s="13" t="s">
        <v>6</v>
      </c>
      <c r="AC37" s="61"/>
      <c r="AD37" s="62"/>
      <c r="AE37" s="5">
        <v>8</v>
      </c>
    </row>
    <row r="38" spans="1:31" ht="34.200000000000003" customHeight="1" thickBot="1">
      <c r="A38" s="11" t="s">
        <v>43</v>
      </c>
      <c r="B38" s="4">
        <v>44858.333333333336</v>
      </c>
      <c r="C38" s="18">
        <f>Table1051012[[#This Row],[Date]]</f>
        <v>44858.333333333336</v>
      </c>
      <c r="D38" s="18">
        <f>Table1051012[[#This Row],[Date]]+1/24</f>
        <v>44858.375</v>
      </c>
      <c r="E38" s="18">
        <f>Table1051012[[#This Row],[Class Start Date/Time]]+(240/1440)</f>
        <v>44858.541666666664</v>
      </c>
      <c r="F38" s="18">
        <f>Table1051012[[#This Row],[Lunch Start Date/Time]]+0.5/24</f>
        <v>44858.5625</v>
      </c>
      <c r="G38" s="18">
        <f>Table1051012[[#This Row],[iPad Optimization Start Date/Time]]+1.5/24</f>
        <v>44858.625</v>
      </c>
      <c r="H38" s="18">
        <f>Table1051012[[#This Row],[VF &amp; CP Start Date/Time]]+(60/1440)</f>
        <v>44858.666666666664</v>
      </c>
      <c r="I38" s="19">
        <f>Table1051012[[#This Row],[iPad Deployment Start Date/Time]]</f>
        <v>44858.333333333336</v>
      </c>
      <c r="J38" s="17" t="s">
        <v>44</v>
      </c>
      <c r="K38" s="22">
        <f>Table1051012[[#This Row],[End Date/Time]]</f>
        <v>44858.666666666664</v>
      </c>
      <c r="L38" s="19">
        <f>Table1051012[[#This Row],[iPad Deployment Start Date/Time]]</f>
        <v>44858.333333333336</v>
      </c>
      <c r="M38" s="18" t="s">
        <v>44</v>
      </c>
      <c r="N38" s="22">
        <f>Table1051012[[#This Row],[Class Start Date/Time]]</f>
        <v>44858.375</v>
      </c>
      <c r="O38" s="19">
        <f>Table1051012[[#This Row],[Class Start Date/Time]]</f>
        <v>44858.375</v>
      </c>
      <c r="P38" s="18" t="s">
        <v>44</v>
      </c>
      <c r="Q38" s="22">
        <f>Table1051012[[#This Row],[Lunch Start Date/Time]]</f>
        <v>44858.541666666664</v>
      </c>
      <c r="R38" s="19">
        <f>Table1051012[[#This Row],[iPad Optimization Start Date/Time]]</f>
        <v>44858.5625</v>
      </c>
      <c r="S38" s="18" t="s">
        <v>44</v>
      </c>
      <c r="T38" s="22">
        <f>Table1051012[[#This Row],[VF &amp; CP Start Date/Time]]</f>
        <v>44858.625</v>
      </c>
      <c r="U38" s="19">
        <f>Table1051012[[#This Row],[iPad Opt. End Time]]</f>
        <v>44858.625</v>
      </c>
      <c r="V38" s="18" t="s">
        <v>44</v>
      </c>
      <c r="W38" s="22">
        <f>Table1051012[[#This Row],[Class 2 Start Time]]+1/24</f>
        <v>44858.666666666664</v>
      </c>
      <c r="X38" s="5" t="s">
        <v>80</v>
      </c>
      <c r="Y38" s="5">
        <v>12</v>
      </c>
      <c r="Z38" s="5" t="s">
        <v>82</v>
      </c>
      <c r="AA38" s="13" t="s">
        <v>6</v>
      </c>
      <c r="AB38" s="13" t="s">
        <v>6</v>
      </c>
      <c r="AC38" s="61"/>
      <c r="AD38" s="62"/>
      <c r="AE38" s="5">
        <v>8</v>
      </c>
    </row>
    <row r="39" spans="1:31" ht="34.200000000000003" customHeight="1" thickBot="1">
      <c r="A39" s="11" t="s">
        <v>43</v>
      </c>
      <c r="B39" s="4">
        <v>44858.333333333336</v>
      </c>
      <c r="C39" s="18">
        <f>Table1051012[[#This Row],[Date]]</f>
        <v>44858.333333333336</v>
      </c>
      <c r="D39" s="18">
        <f>Table1051012[[#This Row],[Date]]+1/24</f>
        <v>44858.375</v>
      </c>
      <c r="E39" s="18">
        <f>Table1051012[[#This Row],[Class Start Date/Time]]+(240/1440)</f>
        <v>44858.541666666664</v>
      </c>
      <c r="F39" s="18">
        <f>Table1051012[[#This Row],[Lunch Start Date/Time]]+0.5/24</f>
        <v>44858.5625</v>
      </c>
      <c r="G39" s="18">
        <f>Table1051012[[#This Row],[iPad Optimization Start Date/Time]]+1.5/24</f>
        <v>44858.625</v>
      </c>
      <c r="H39" s="18">
        <f>Table1051012[[#This Row],[VF &amp; CP Start Date/Time]]+(60/1440)</f>
        <v>44858.666666666664</v>
      </c>
      <c r="I39" s="19">
        <f>Table1051012[[#This Row],[iPad Deployment Start Date/Time]]</f>
        <v>44858.333333333336</v>
      </c>
      <c r="J39" s="17" t="s">
        <v>44</v>
      </c>
      <c r="K39" s="22">
        <f>Table1051012[[#This Row],[End Date/Time]]</f>
        <v>44858.666666666664</v>
      </c>
      <c r="L39" s="19">
        <f>Table1051012[[#This Row],[iPad Deployment Start Date/Time]]</f>
        <v>44858.333333333336</v>
      </c>
      <c r="M39" s="18" t="s">
        <v>44</v>
      </c>
      <c r="N39" s="22">
        <f>Table1051012[[#This Row],[Class Start Date/Time]]</f>
        <v>44858.375</v>
      </c>
      <c r="O39" s="19">
        <f>Table1051012[[#This Row],[Class Start Date/Time]]</f>
        <v>44858.375</v>
      </c>
      <c r="P39" s="18" t="s">
        <v>44</v>
      </c>
      <c r="Q39" s="22">
        <f>Table1051012[[#This Row],[Lunch Start Date/Time]]</f>
        <v>44858.541666666664</v>
      </c>
      <c r="R39" s="19">
        <f>Table1051012[[#This Row],[iPad Optimization Start Date/Time]]</f>
        <v>44858.5625</v>
      </c>
      <c r="S39" s="18" t="s">
        <v>44</v>
      </c>
      <c r="T39" s="22">
        <f>Table1051012[[#This Row],[VF &amp; CP Start Date/Time]]</f>
        <v>44858.625</v>
      </c>
      <c r="U39" s="19">
        <f>Table1051012[[#This Row],[iPad Opt. End Time]]</f>
        <v>44858.625</v>
      </c>
      <c r="V39" s="18" t="s">
        <v>44</v>
      </c>
      <c r="W39" s="22">
        <f>Table1051012[[#This Row],[Class 2 Start Time]]+1/24</f>
        <v>44858.666666666664</v>
      </c>
      <c r="X39" s="5" t="s">
        <v>81</v>
      </c>
      <c r="Y39" s="5">
        <v>4</v>
      </c>
      <c r="Z39" s="5" t="s">
        <v>82</v>
      </c>
      <c r="AA39" s="13" t="s">
        <v>6</v>
      </c>
      <c r="AB39" s="13" t="s">
        <v>6</v>
      </c>
      <c r="AC39" s="61"/>
      <c r="AD39" s="62"/>
      <c r="AE39" s="5">
        <v>8</v>
      </c>
    </row>
    <row r="40" spans="1:31" ht="34.200000000000003" customHeight="1" thickBot="1">
      <c r="A40" s="11" t="s">
        <v>43</v>
      </c>
      <c r="B40" s="4">
        <v>44858.333333333336</v>
      </c>
      <c r="C40" s="18">
        <f>Table1051012[[#This Row],[Date]]</f>
        <v>44858.333333333336</v>
      </c>
      <c r="D40" s="18">
        <f>Table1051012[[#This Row],[Date]]+1/24</f>
        <v>44858.375</v>
      </c>
      <c r="E40" s="18">
        <f>Table1051012[[#This Row],[Class Start Date/Time]]+(240/1440)</f>
        <v>44858.541666666664</v>
      </c>
      <c r="F40" s="18">
        <f>Table1051012[[#This Row],[Lunch Start Date/Time]]+0.5/24</f>
        <v>44858.5625</v>
      </c>
      <c r="G40" s="18">
        <f>Table1051012[[#This Row],[iPad Optimization Start Date/Time]]+1.5/24</f>
        <v>44858.625</v>
      </c>
      <c r="H40" s="18">
        <f>Table1051012[[#This Row],[VF &amp; CP Start Date/Time]]+(60/1440)</f>
        <v>44858.666666666664</v>
      </c>
      <c r="I40" s="19">
        <f>Table1051012[[#This Row],[iPad Deployment Start Date/Time]]</f>
        <v>44858.333333333336</v>
      </c>
      <c r="J40" s="17" t="s">
        <v>44</v>
      </c>
      <c r="K40" s="22">
        <f>Table1051012[[#This Row],[End Date/Time]]</f>
        <v>44858.666666666664</v>
      </c>
      <c r="L40" s="19">
        <f>Table1051012[[#This Row],[iPad Deployment Start Date/Time]]</f>
        <v>44858.333333333336</v>
      </c>
      <c r="M40" s="18" t="s">
        <v>44</v>
      </c>
      <c r="N40" s="22">
        <f>Table1051012[[#This Row],[Class Start Date/Time]]</f>
        <v>44858.375</v>
      </c>
      <c r="O40" s="19">
        <f>Table1051012[[#This Row],[Class Start Date/Time]]</f>
        <v>44858.375</v>
      </c>
      <c r="P40" s="18" t="s">
        <v>44</v>
      </c>
      <c r="Q40" s="22">
        <f>Table1051012[[#This Row],[Lunch Start Date/Time]]</f>
        <v>44858.541666666664</v>
      </c>
      <c r="R40" s="19">
        <f>Table1051012[[#This Row],[iPad Optimization Start Date/Time]]</f>
        <v>44858.5625</v>
      </c>
      <c r="S40" s="18" t="s">
        <v>44</v>
      </c>
      <c r="T40" s="22">
        <f>Table1051012[[#This Row],[VF &amp; CP Start Date/Time]]</f>
        <v>44858.625</v>
      </c>
      <c r="U40" s="19">
        <f>Table1051012[[#This Row],[iPad Opt. End Time]]</f>
        <v>44858.625</v>
      </c>
      <c r="V40" s="18" t="s">
        <v>44</v>
      </c>
      <c r="W40" s="22">
        <f>Table1051012[[#This Row],[Class 2 Start Time]]+1/24</f>
        <v>44858.666666666664</v>
      </c>
      <c r="X40" s="5" t="s">
        <v>83</v>
      </c>
      <c r="Y40" s="5">
        <v>8</v>
      </c>
      <c r="Z40" s="5" t="s">
        <v>82</v>
      </c>
      <c r="AA40" s="13" t="s">
        <v>6</v>
      </c>
      <c r="AB40" s="13" t="s">
        <v>6</v>
      </c>
      <c r="AC40" s="61"/>
      <c r="AD40" s="62"/>
      <c r="AE40" s="5">
        <v>8</v>
      </c>
    </row>
    <row r="41" spans="1:31" ht="34.200000000000003" customHeight="1" thickBot="1">
      <c r="A41" s="11" t="s">
        <v>43</v>
      </c>
      <c r="B41" s="4">
        <v>44859.333333333336</v>
      </c>
      <c r="C41" s="18">
        <f>Table1051012[[#This Row],[Date]]</f>
        <v>44859.333333333336</v>
      </c>
      <c r="D41" s="18">
        <f>Table1051012[[#This Row],[Date]]+1/24</f>
        <v>44859.375</v>
      </c>
      <c r="E41" s="18">
        <f>Table1051012[[#This Row],[Class Start Date/Time]]+(240/1440)</f>
        <v>44859.541666666664</v>
      </c>
      <c r="F41" s="18">
        <f>Table1051012[[#This Row],[Lunch Start Date/Time]]+0.5/24</f>
        <v>44859.5625</v>
      </c>
      <c r="G41" s="18">
        <f>Table1051012[[#This Row],[iPad Optimization Start Date/Time]]+1.5/24</f>
        <v>44859.625</v>
      </c>
      <c r="H41" s="18">
        <f>Table1051012[[#This Row],[VF &amp; CP Start Date/Time]]+(60/1440)</f>
        <v>44859.666666666664</v>
      </c>
      <c r="I41" s="19">
        <f>Table1051012[[#This Row],[iPad Deployment Start Date/Time]]</f>
        <v>44859.333333333336</v>
      </c>
      <c r="J41" s="17" t="s">
        <v>44</v>
      </c>
      <c r="K41" s="22">
        <f>Table1051012[[#This Row],[End Date/Time]]</f>
        <v>44859.666666666664</v>
      </c>
      <c r="L41" s="19">
        <f>Table1051012[[#This Row],[iPad Deployment Start Date/Time]]</f>
        <v>44859.333333333336</v>
      </c>
      <c r="M41" s="18" t="s">
        <v>44</v>
      </c>
      <c r="N41" s="22">
        <f>Table1051012[[#This Row],[Class Start Date/Time]]</f>
        <v>44859.375</v>
      </c>
      <c r="O41" s="19">
        <f>Table1051012[[#This Row],[Class Start Date/Time]]</f>
        <v>44859.375</v>
      </c>
      <c r="P41" s="18" t="s">
        <v>44</v>
      </c>
      <c r="Q41" s="22">
        <f>Table1051012[[#This Row],[Lunch Start Date/Time]]</f>
        <v>44859.541666666664</v>
      </c>
      <c r="R41" s="19">
        <f>Table1051012[[#This Row],[iPad Optimization Start Date/Time]]</f>
        <v>44859.5625</v>
      </c>
      <c r="S41" s="18" t="s">
        <v>44</v>
      </c>
      <c r="T41" s="22">
        <f>Table1051012[[#This Row],[VF &amp; CP Start Date/Time]]</f>
        <v>44859.625</v>
      </c>
      <c r="U41" s="19">
        <f>Table1051012[[#This Row],[iPad Opt. End Time]]</f>
        <v>44859.625</v>
      </c>
      <c r="V41" s="18" t="s">
        <v>44</v>
      </c>
      <c r="W41" s="22">
        <f>Table1051012[[#This Row],[Class 2 Start Time]]+1/24</f>
        <v>44859.666666666664</v>
      </c>
      <c r="X41" s="5" t="s">
        <v>78</v>
      </c>
      <c r="Y41" s="5">
        <v>10</v>
      </c>
      <c r="Z41" s="5" t="s">
        <v>82</v>
      </c>
      <c r="AA41" s="13" t="s">
        <v>6</v>
      </c>
      <c r="AB41" s="13" t="s">
        <v>6</v>
      </c>
      <c r="AC41" s="61"/>
      <c r="AD41" s="62"/>
      <c r="AE41" s="5">
        <v>8</v>
      </c>
    </row>
    <row r="42" spans="1:31" ht="34.200000000000003" customHeight="1" thickBot="1">
      <c r="A42" s="11" t="s">
        <v>43</v>
      </c>
      <c r="B42" s="4">
        <v>44859.333333333336</v>
      </c>
      <c r="C42" s="18">
        <f>Table1051012[[#This Row],[Date]]</f>
        <v>44859.333333333336</v>
      </c>
      <c r="D42" s="18">
        <f>Table1051012[[#This Row],[Date]]+1/24</f>
        <v>44859.375</v>
      </c>
      <c r="E42" s="18">
        <f>Table1051012[[#This Row],[Class Start Date/Time]]+(240/1440)</f>
        <v>44859.541666666664</v>
      </c>
      <c r="F42" s="18">
        <f>Table1051012[[#This Row],[Lunch Start Date/Time]]+0.5/24</f>
        <v>44859.5625</v>
      </c>
      <c r="G42" s="18">
        <f>Table1051012[[#This Row],[iPad Optimization Start Date/Time]]+1.5/24</f>
        <v>44859.625</v>
      </c>
      <c r="H42" s="18">
        <f>Table1051012[[#This Row],[VF &amp; CP Start Date/Time]]+(60/1440)</f>
        <v>44859.666666666664</v>
      </c>
      <c r="I42" s="19">
        <f>Table1051012[[#This Row],[iPad Deployment Start Date/Time]]</f>
        <v>44859.333333333336</v>
      </c>
      <c r="J42" s="17" t="s">
        <v>44</v>
      </c>
      <c r="K42" s="22">
        <f>Table1051012[[#This Row],[End Date/Time]]</f>
        <v>44859.666666666664</v>
      </c>
      <c r="L42" s="19">
        <f>Table1051012[[#This Row],[iPad Deployment Start Date/Time]]</f>
        <v>44859.333333333336</v>
      </c>
      <c r="M42" s="18" t="s">
        <v>44</v>
      </c>
      <c r="N42" s="22">
        <f>Table1051012[[#This Row],[Class Start Date/Time]]</f>
        <v>44859.375</v>
      </c>
      <c r="O42" s="19">
        <f>Table1051012[[#This Row],[Class Start Date/Time]]</f>
        <v>44859.375</v>
      </c>
      <c r="P42" s="18" t="s">
        <v>44</v>
      </c>
      <c r="Q42" s="22">
        <f>Table1051012[[#This Row],[Lunch Start Date/Time]]</f>
        <v>44859.541666666664</v>
      </c>
      <c r="R42" s="19">
        <f>Table1051012[[#This Row],[iPad Optimization Start Date/Time]]</f>
        <v>44859.5625</v>
      </c>
      <c r="S42" s="18" t="s">
        <v>44</v>
      </c>
      <c r="T42" s="22">
        <f>Table1051012[[#This Row],[VF &amp; CP Start Date/Time]]</f>
        <v>44859.625</v>
      </c>
      <c r="U42" s="19">
        <f>Table1051012[[#This Row],[iPad Opt. End Time]]</f>
        <v>44859.625</v>
      </c>
      <c r="V42" s="18" t="s">
        <v>44</v>
      </c>
      <c r="W42" s="22">
        <f>Table1051012[[#This Row],[Class 2 Start Time]]+1/24</f>
        <v>44859.666666666664</v>
      </c>
      <c r="X42" s="5" t="s">
        <v>79</v>
      </c>
      <c r="Y42" s="5">
        <v>10</v>
      </c>
      <c r="Z42" s="5" t="s">
        <v>82</v>
      </c>
      <c r="AA42" s="13" t="s">
        <v>6</v>
      </c>
      <c r="AB42" s="13" t="s">
        <v>6</v>
      </c>
      <c r="AC42" s="61"/>
      <c r="AD42" s="62"/>
      <c r="AE42" s="5">
        <v>8</v>
      </c>
    </row>
    <row r="43" spans="1:31" ht="34.200000000000003" customHeight="1" thickBot="1">
      <c r="A43" s="11" t="s">
        <v>43</v>
      </c>
      <c r="B43" s="4">
        <v>44859.333333333336</v>
      </c>
      <c r="C43" s="18">
        <f>Table1051012[[#This Row],[Date]]</f>
        <v>44859.333333333336</v>
      </c>
      <c r="D43" s="18">
        <f>Table1051012[[#This Row],[Date]]+1/24</f>
        <v>44859.375</v>
      </c>
      <c r="E43" s="18">
        <f>Table1051012[[#This Row],[Class Start Date/Time]]+(240/1440)</f>
        <v>44859.541666666664</v>
      </c>
      <c r="F43" s="18">
        <f>Table1051012[[#This Row],[Lunch Start Date/Time]]+0.5/24</f>
        <v>44859.5625</v>
      </c>
      <c r="G43" s="18">
        <f>Table1051012[[#This Row],[iPad Optimization Start Date/Time]]+1.5/24</f>
        <v>44859.625</v>
      </c>
      <c r="H43" s="18">
        <f>Table1051012[[#This Row],[VF &amp; CP Start Date/Time]]+(60/1440)</f>
        <v>44859.666666666664</v>
      </c>
      <c r="I43" s="19">
        <f>Table1051012[[#This Row],[iPad Deployment Start Date/Time]]</f>
        <v>44859.333333333336</v>
      </c>
      <c r="J43" s="17" t="s">
        <v>44</v>
      </c>
      <c r="K43" s="22">
        <f>Table1051012[[#This Row],[End Date/Time]]</f>
        <v>44859.666666666664</v>
      </c>
      <c r="L43" s="19">
        <f>Table1051012[[#This Row],[iPad Deployment Start Date/Time]]</f>
        <v>44859.333333333336</v>
      </c>
      <c r="M43" s="18" t="s">
        <v>44</v>
      </c>
      <c r="N43" s="22">
        <f>Table1051012[[#This Row],[Class Start Date/Time]]</f>
        <v>44859.375</v>
      </c>
      <c r="O43" s="19">
        <f>Table1051012[[#This Row],[Class Start Date/Time]]</f>
        <v>44859.375</v>
      </c>
      <c r="P43" s="18" t="s">
        <v>44</v>
      </c>
      <c r="Q43" s="22">
        <f>Table1051012[[#This Row],[Lunch Start Date/Time]]</f>
        <v>44859.541666666664</v>
      </c>
      <c r="R43" s="19">
        <f>Table1051012[[#This Row],[iPad Optimization Start Date/Time]]</f>
        <v>44859.5625</v>
      </c>
      <c r="S43" s="18" t="s">
        <v>44</v>
      </c>
      <c r="T43" s="22">
        <f>Table1051012[[#This Row],[VF &amp; CP Start Date/Time]]</f>
        <v>44859.625</v>
      </c>
      <c r="U43" s="19">
        <f>Table1051012[[#This Row],[iPad Opt. End Time]]</f>
        <v>44859.625</v>
      </c>
      <c r="V43" s="18" t="s">
        <v>44</v>
      </c>
      <c r="W43" s="22">
        <f>Table1051012[[#This Row],[Class 2 Start Time]]+1/24</f>
        <v>44859.666666666664</v>
      </c>
      <c r="X43" s="5" t="s">
        <v>80</v>
      </c>
      <c r="Y43" s="5">
        <v>12</v>
      </c>
      <c r="Z43" s="5" t="s">
        <v>82</v>
      </c>
      <c r="AA43" s="13" t="s">
        <v>6</v>
      </c>
      <c r="AB43" s="13" t="s">
        <v>6</v>
      </c>
      <c r="AC43" s="61"/>
      <c r="AD43" s="62"/>
      <c r="AE43" s="5">
        <v>8</v>
      </c>
    </row>
    <row r="44" spans="1:31" ht="34.200000000000003" customHeight="1" thickBot="1">
      <c r="A44" s="11" t="s">
        <v>43</v>
      </c>
      <c r="B44" s="4">
        <v>44859.333333333336</v>
      </c>
      <c r="C44" s="18">
        <f>Table1051012[[#This Row],[Date]]</f>
        <v>44859.333333333336</v>
      </c>
      <c r="D44" s="18">
        <f>Table1051012[[#This Row],[Date]]+1/24</f>
        <v>44859.375</v>
      </c>
      <c r="E44" s="18">
        <f>Table1051012[[#This Row],[Class Start Date/Time]]+(240/1440)</f>
        <v>44859.541666666664</v>
      </c>
      <c r="F44" s="18">
        <f>Table1051012[[#This Row],[Lunch Start Date/Time]]+0.5/24</f>
        <v>44859.5625</v>
      </c>
      <c r="G44" s="18">
        <f>Table1051012[[#This Row],[iPad Optimization Start Date/Time]]+1.5/24</f>
        <v>44859.625</v>
      </c>
      <c r="H44" s="18">
        <f>Table1051012[[#This Row],[VF &amp; CP Start Date/Time]]+(60/1440)</f>
        <v>44859.666666666664</v>
      </c>
      <c r="I44" s="19">
        <f>Table1051012[[#This Row],[iPad Deployment Start Date/Time]]</f>
        <v>44859.333333333336</v>
      </c>
      <c r="J44" s="17" t="s">
        <v>44</v>
      </c>
      <c r="K44" s="22">
        <f>Table1051012[[#This Row],[End Date/Time]]</f>
        <v>44859.666666666664</v>
      </c>
      <c r="L44" s="19">
        <f>Table1051012[[#This Row],[iPad Deployment Start Date/Time]]</f>
        <v>44859.333333333336</v>
      </c>
      <c r="M44" s="18" t="s">
        <v>44</v>
      </c>
      <c r="N44" s="22">
        <f>Table1051012[[#This Row],[Class Start Date/Time]]</f>
        <v>44859.375</v>
      </c>
      <c r="O44" s="19">
        <f>Table1051012[[#This Row],[Class Start Date/Time]]</f>
        <v>44859.375</v>
      </c>
      <c r="P44" s="18" t="s">
        <v>44</v>
      </c>
      <c r="Q44" s="22">
        <f>Table1051012[[#This Row],[Lunch Start Date/Time]]</f>
        <v>44859.541666666664</v>
      </c>
      <c r="R44" s="19">
        <f>Table1051012[[#This Row],[iPad Optimization Start Date/Time]]</f>
        <v>44859.5625</v>
      </c>
      <c r="S44" s="18" t="s">
        <v>44</v>
      </c>
      <c r="T44" s="22">
        <f>Table1051012[[#This Row],[VF &amp; CP Start Date/Time]]</f>
        <v>44859.625</v>
      </c>
      <c r="U44" s="19">
        <f>Table1051012[[#This Row],[iPad Opt. End Time]]</f>
        <v>44859.625</v>
      </c>
      <c r="V44" s="18" t="s">
        <v>44</v>
      </c>
      <c r="W44" s="22">
        <f>Table1051012[[#This Row],[Class 2 Start Time]]+1/24</f>
        <v>44859.666666666664</v>
      </c>
      <c r="X44" s="5" t="s">
        <v>81</v>
      </c>
      <c r="Y44" s="5">
        <v>4</v>
      </c>
      <c r="Z44" s="5" t="s">
        <v>82</v>
      </c>
      <c r="AA44" s="13" t="s">
        <v>6</v>
      </c>
      <c r="AB44" s="13" t="s">
        <v>6</v>
      </c>
      <c r="AC44" s="61"/>
      <c r="AD44" s="62"/>
      <c r="AE44" s="5">
        <v>8</v>
      </c>
    </row>
    <row r="45" spans="1:31" ht="34.200000000000003" customHeight="1" thickBot="1">
      <c r="A45" s="11" t="s">
        <v>43</v>
      </c>
      <c r="B45" s="4">
        <v>44859.333333333336</v>
      </c>
      <c r="C45" s="18">
        <f>Table1051012[[#This Row],[Date]]</f>
        <v>44859.333333333336</v>
      </c>
      <c r="D45" s="18">
        <f>Table1051012[[#This Row],[Date]]+1/24</f>
        <v>44859.375</v>
      </c>
      <c r="E45" s="18">
        <f>Table1051012[[#This Row],[Class Start Date/Time]]+(240/1440)</f>
        <v>44859.541666666664</v>
      </c>
      <c r="F45" s="18">
        <f>Table1051012[[#This Row],[Lunch Start Date/Time]]+0.5/24</f>
        <v>44859.5625</v>
      </c>
      <c r="G45" s="18">
        <f>Table1051012[[#This Row],[iPad Optimization Start Date/Time]]+1.5/24</f>
        <v>44859.625</v>
      </c>
      <c r="H45" s="18">
        <f>Table1051012[[#This Row],[VF &amp; CP Start Date/Time]]+(60/1440)</f>
        <v>44859.666666666664</v>
      </c>
      <c r="I45" s="19">
        <f>Table1051012[[#This Row],[iPad Deployment Start Date/Time]]</f>
        <v>44859.333333333336</v>
      </c>
      <c r="J45" s="17" t="s">
        <v>44</v>
      </c>
      <c r="K45" s="22">
        <f>Table1051012[[#This Row],[End Date/Time]]</f>
        <v>44859.666666666664</v>
      </c>
      <c r="L45" s="19">
        <f>Table1051012[[#This Row],[iPad Deployment Start Date/Time]]</f>
        <v>44859.333333333336</v>
      </c>
      <c r="M45" s="18" t="s">
        <v>44</v>
      </c>
      <c r="N45" s="22">
        <f>Table1051012[[#This Row],[Class Start Date/Time]]</f>
        <v>44859.375</v>
      </c>
      <c r="O45" s="19">
        <f>Table1051012[[#This Row],[Class Start Date/Time]]</f>
        <v>44859.375</v>
      </c>
      <c r="P45" s="18" t="s">
        <v>44</v>
      </c>
      <c r="Q45" s="22">
        <f>Table1051012[[#This Row],[Lunch Start Date/Time]]</f>
        <v>44859.541666666664</v>
      </c>
      <c r="R45" s="19">
        <f>Table1051012[[#This Row],[iPad Optimization Start Date/Time]]</f>
        <v>44859.5625</v>
      </c>
      <c r="S45" s="18" t="s">
        <v>44</v>
      </c>
      <c r="T45" s="22">
        <f>Table1051012[[#This Row],[VF &amp; CP Start Date/Time]]</f>
        <v>44859.625</v>
      </c>
      <c r="U45" s="19">
        <f>Table1051012[[#This Row],[iPad Opt. End Time]]</f>
        <v>44859.625</v>
      </c>
      <c r="V45" s="18" t="s">
        <v>44</v>
      </c>
      <c r="W45" s="22">
        <f>Table1051012[[#This Row],[Class 2 Start Time]]+1/24</f>
        <v>44859.666666666664</v>
      </c>
      <c r="X45" s="5" t="s">
        <v>83</v>
      </c>
      <c r="Y45" s="5">
        <v>8</v>
      </c>
      <c r="Z45" s="5" t="s">
        <v>82</v>
      </c>
      <c r="AA45" s="13" t="s">
        <v>6</v>
      </c>
      <c r="AB45" s="13" t="s">
        <v>6</v>
      </c>
      <c r="AC45" s="61"/>
      <c r="AD45" s="62"/>
      <c r="AE45" s="5">
        <v>8</v>
      </c>
    </row>
    <row r="46" spans="1:31" ht="34.200000000000003" customHeight="1" thickBot="1">
      <c r="A46" s="11" t="s">
        <v>43</v>
      </c>
      <c r="B46" s="4">
        <v>44860.333333333336</v>
      </c>
      <c r="C46" s="18">
        <f>Table1051012[[#This Row],[Date]]</f>
        <v>44860.333333333336</v>
      </c>
      <c r="D46" s="18">
        <f>Table1051012[[#This Row],[Date]]+1/24</f>
        <v>44860.375</v>
      </c>
      <c r="E46" s="18">
        <f>Table1051012[[#This Row],[Class Start Date/Time]]+(240/1440)</f>
        <v>44860.541666666664</v>
      </c>
      <c r="F46" s="18">
        <f>Table1051012[[#This Row],[Lunch Start Date/Time]]+0.5/24</f>
        <v>44860.5625</v>
      </c>
      <c r="G46" s="18">
        <f>Table1051012[[#This Row],[iPad Optimization Start Date/Time]]+1.5/24</f>
        <v>44860.625</v>
      </c>
      <c r="H46" s="18">
        <f>Table1051012[[#This Row],[VF &amp; CP Start Date/Time]]+(60/1440)</f>
        <v>44860.666666666664</v>
      </c>
      <c r="I46" s="19">
        <f>Table1051012[[#This Row],[iPad Deployment Start Date/Time]]</f>
        <v>44860.333333333336</v>
      </c>
      <c r="J46" s="17" t="s">
        <v>44</v>
      </c>
      <c r="K46" s="22">
        <f>Table1051012[[#This Row],[End Date/Time]]</f>
        <v>44860.666666666664</v>
      </c>
      <c r="L46" s="19">
        <f>Table1051012[[#This Row],[iPad Deployment Start Date/Time]]</f>
        <v>44860.333333333336</v>
      </c>
      <c r="M46" s="18" t="s">
        <v>44</v>
      </c>
      <c r="N46" s="22">
        <f>Table1051012[[#This Row],[Class Start Date/Time]]</f>
        <v>44860.375</v>
      </c>
      <c r="O46" s="19">
        <f>Table1051012[[#This Row],[Class Start Date/Time]]</f>
        <v>44860.375</v>
      </c>
      <c r="P46" s="18" t="s">
        <v>44</v>
      </c>
      <c r="Q46" s="22">
        <f>Table1051012[[#This Row],[Lunch Start Date/Time]]</f>
        <v>44860.541666666664</v>
      </c>
      <c r="R46" s="19">
        <f>Table1051012[[#This Row],[iPad Optimization Start Date/Time]]</f>
        <v>44860.5625</v>
      </c>
      <c r="S46" s="18" t="s">
        <v>44</v>
      </c>
      <c r="T46" s="22">
        <f>Table1051012[[#This Row],[VF &amp; CP Start Date/Time]]</f>
        <v>44860.625</v>
      </c>
      <c r="U46" s="19">
        <f>Table1051012[[#This Row],[iPad Opt. End Time]]</f>
        <v>44860.625</v>
      </c>
      <c r="V46" s="18" t="s">
        <v>44</v>
      </c>
      <c r="W46" s="22">
        <f>Table1051012[[#This Row],[Class 2 Start Time]]+1/24</f>
        <v>44860.666666666664</v>
      </c>
      <c r="X46" s="5" t="s">
        <v>78</v>
      </c>
      <c r="Y46" s="5">
        <v>10</v>
      </c>
      <c r="Z46" s="5" t="s">
        <v>82</v>
      </c>
      <c r="AA46" s="13" t="s">
        <v>6</v>
      </c>
      <c r="AB46" s="13" t="s">
        <v>6</v>
      </c>
      <c r="AC46" s="61"/>
      <c r="AD46" s="62"/>
      <c r="AE46" s="5">
        <v>8</v>
      </c>
    </row>
    <row r="47" spans="1:31" ht="34.200000000000003" customHeight="1" thickBot="1">
      <c r="A47" s="11" t="s">
        <v>43</v>
      </c>
      <c r="B47" s="4">
        <v>44860.333333333336</v>
      </c>
      <c r="C47" s="18">
        <f>Table1051012[[#This Row],[Date]]</f>
        <v>44860.333333333336</v>
      </c>
      <c r="D47" s="18">
        <f>Table1051012[[#This Row],[Date]]+1/24</f>
        <v>44860.375</v>
      </c>
      <c r="E47" s="18">
        <f>Table1051012[[#This Row],[Class Start Date/Time]]+(240/1440)</f>
        <v>44860.541666666664</v>
      </c>
      <c r="F47" s="18">
        <f>Table1051012[[#This Row],[Lunch Start Date/Time]]+0.5/24</f>
        <v>44860.5625</v>
      </c>
      <c r="G47" s="18">
        <f>Table1051012[[#This Row],[iPad Optimization Start Date/Time]]+1.5/24</f>
        <v>44860.625</v>
      </c>
      <c r="H47" s="18">
        <f>Table1051012[[#This Row],[VF &amp; CP Start Date/Time]]+(60/1440)</f>
        <v>44860.666666666664</v>
      </c>
      <c r="I47" s="19">
        <f>Table1051012[[#This Row],[iPad Deployment Start Date/Time]]</f>
        <v>44860.333333333336</v>
      </c>
      <c r="J47" s="17" t="s">
        <v>44</v>
      </c>
      <c r="K47" s="22">
        <f>Table1051012[[#This Row],[End Date/Time]]</f>
        <v>44860.666666666664</v>
      </c>
      <c r="L47" s="19">
        <f>Table1051012[[#This Row],[iPad Deployment Start Date/Time]]</f>
        <v>44860.333333333336</v>
      </c>
      <c r="M47" s="18" t="s">
        <v>44</v>
      </c>
      <c r="N47" s="22">
        <f>Table1051012[[#This Row],[Class Start Date/Time]]</f>
        <v>44860.375</v>
      </c>
      <c r="O47" s="19">
        <f>Table1051012[[#This Row],[Class Start Date/Time]]</f>
        <v>44860.375</v>
      </c>
      <c r="P47" s="18" t="s">
        <v>44</v>
      </c>
      <c r="Q47" s="22">
        <f>Table1051012[[#This Row],[Lunch Start Date/Time]]</f>
        <v>44860.541666666664</v>
      </c>
      <c r="R47" s="19">
        <f>Table1051012[[#This Row],[iPad Optimization Start Date/Time]]</f>
        <v>44860.5625</v>
      </c>
      <c r="S47" s="18" t="s">
        <v>44</v>
      </c>
      <c r="T47" s="22">
        <f>Table1051012[[#This Row],[VF &amp; CP Start Date/Time]]</f>
        <v>44860.625</v>
      </c>
      <c r="U47" s="19">
        <f>Table1051012[[#This Row],[iPad Opt. End Time]]</f>
        <v>44860.625</v>
      </c>
      <c r="V47" s="18" t="s">
        <v>44</v>
      </c>
      <c r="W47" s="22">
        <f>Table1051012[[#This Row],[Class 2 Start Time]]+1/24</f>
        <v>44860.666666666664</v>
      </c>
      <c r="X47" s="5" t="s">
        <v>79</v>
      </c>
      <c r="Y47" s="5">
        <v>10</v>
      </c>
      <c r="Z47" s="5" t="s">
        <v>82</v>
      </c>
      <c r="AA47" s="13" t="s">
        <v>6</v>
      </c>
      <c r="AB47" s="13" t="s">
        <v>6</v>
      </c>
      <c r="AC47" s="61"/>
      <c r="AD47" s="62"/>
      <c r="AE47" s="5">
        <v>8</v>
      </c>
    </row>
    <row r="48" spans="1:31" ht="34.200000000000003" customHeight="1" thickBot="1">
      <c r="A48" s="11" t="s">
        <v>43</v>
      </c>
      <c r="B48" s="4">
        <v>44860.333333333336</v>
      </c>
      <c r="C48" s="18">
        <f>Table1051012[[#This Row],[Date]]</f>
        <v>44860.333333333336</v>
      </c>
      <c r="D48" s="18">
        <f>Table1051012[[#This Row],[Date]]+1/24</f>
        <v>44860.375</v>
      </c>
      <c r="E48" s="18">
        <f>Table1051012[[#This Row],[Class Start Date/Time]]+(240/1440)</f>
        <v>44860.541666666664</v>
      </c>
      <c r="F48" s="18">
        <f>Table1051012[[#This Row],[Lunch Start Date/Time]]+0.5/24</f>
        <v>44860.5625</v>
      </c>
      <c r="G48" s="18">
        <f>Table1051012[[#This Row],[iPad Optimization Start Date/Time]]+1.5/24</f>
        <v>44860.625</v>
      </c>
      <c r="H48" s="18">
        <f>Table1051012[[#This Row],[VF &amp; CP Start Date/Time]]+(60/1440)</f>
        <v>44860.666666666664</v>
      </c>
      <c r="I48" s="19">
        <f>Table1051012[[#This Row],[iPad Deployment Start Date/Time]]</f>
        <v>44860.333333333336</v>
      </c>
      <c r="J48" s="17" t="s">
        <v>44</v>
      </c>
      <c r="K48" s="22">
        <f>Table1051012[[#This Row],[End Date/Time]]</f>
        <v>44860.666666666664</v>
      </c>
      <c r="L48" s="19">
        <f>Table1051012[[#This Row],[iPad Deployment Start Date/Time]]</f>
        <v>44860.333333333336</v>
      </c>
      <c r="M48" s="18" t="s">
        <v>44</v>
      </c>
      <c r="N48" s="22">
        <f>Table1051012[[#This Row],[Class Start Date/Time]]</f>
        <v>44860.375</v>
      </c>
      <c r="O48" s="19">
        <f>Table1051012[[#This Row],[Class Start Date/Time]]</f>
        <v>44860.375</v>
      </c>
      <c r="P48" s="18" t="s">
        <v>44</v>
      </c>
      <c r="Q48" s="22">
        <f>Table1051012[[#This Row],[Lunch Start Date/Time]]</f>
        <v>44860.541666666664</v>
      </c>
      <c r="R48" s="19">
        <f>Table1051012[[#This Row],[iPad Optimization Start Date/Time]]</f>
        <v>44860.5625</v>
      </c>
      <c r="S48" s="18" t="s">
        <v>44</v>
      </c>
      <c r="T48" s="22">
        <f>Table1051012[[#This Row],[VF &amp; CP Start Date/Time]]</f>
        <v>44860.625</v>
      </c>
      <c r="U48" s="19">
        <f>Table1051012[[#This Row],[iPad Opt. End Time]]</f>
        <v>44860.625</v>
      </c>
      <c r="V48" s="18" t="s">
        <v>44</v>
      </c>
      <c r="W48" s="22">
        <f>Table1051012[[#This Row],[Class 2 Start Time]]+1/24</f>
        <v>44860.666666666664</v>
      </c>
      <c r="X48" s="5" t="s">
        <v>80</v>
      </c>
      <c r="Y48" s="5">
        <v>12</v>
      </c>
      <c r="Z48" s="5" t="s">
        <v>82</v>
      </c>
      <c r="AA48" s="13" t="s">
        <v>6</v>
      </c>
      <c r="AB48" s="13" t="s">
        <v>6</v>
      </c>
      <c r="AC48" s="61"/>
      <c r="AD48" s="62"/>
      <c r="AE48" s="5">
        <v>8</v>
      </c>
    </row>
    <row r="49" spans="1:31" ht="34.200000000000003" customHeight="1" thickBot="1">
      <c r="A49" s="11" t="s">
        <v>43</v>
      </c>
      <c r="B49" s="4">
        <v>44860.333333333336</v>
      </c>
      <c r="C49" s="18">
        <f>Table1051012[[#This Row],[Date]]</f>
        <v>44860.333333333336</v>
      </c>
      <c r="D49" s="18">
        <f>Table1051012[[#This Row],[Date]]+1/24</f>
        <v>44860.375</v>
      </c>
      <c r="E49" s="18">
        <f>Table1051012[[#This Row],[Class Start Date/Time]]+(240/1440)</f>
        <v>44860.541666666664</v>
      </c>
      <c r="F49" s="18">
        <f>Table1051012[[#This Row],[Lunch Start Date/Time]]+0.5/24</f>
        <v>44860.5625</v>
      </c>
      <c r="G49" s="18">
        <f>Table1051012[[#This Row],[iPad Optimization Start Date/Time]]+1.5/24</f>
        <v>44860.625</v>
      </c>
      <c r="H49" s="18">
        <f>Table1051012[[#This Row],[VF &amp; CP Start Date/Time]]+(60/1440)</f>
        <v>44860.666666666664</v>
      </c>
      <c r="I49" s="19">
        <f>Table1051012[[#This Row],[iPad Deployment Start Date/Time]]</f>
        <v>44860.333333333336</v>
      </c>
      <c r="J49" s="17" t="s">
        <v>44</v>
      </c>
      <c r="K49" s="22">
        <f>Table1051012[[#This Row],[End Date/Time]]</f>
        <v>44860.666666666664</v>
      </c>
      <c r="L49" s="19">
        <f>Table1051012[[#This Row],[iPad Deployment Start Date/Time]]</f>
        <v>44860.333333333336</v>
      </c>
      <c r="M49" s="18" t="s">
        <v>44</v>
      </c>
      <c r="N49" s="22">
        <f>Table1051012[[#This Row],[Class Start Date/Time]]</f>
        <v>44860.375</v>
      </c>
      <c r="O49" s="19">
        <f>Table1051012[[#This Row],[Class Start Date/Time]]</f>
        <v>44860.375</v>
      </c>
      <c r="P49" s="18" t="s">
        <v>44</v>
      </c>
      <c r="Q49" s="22">
        <f>Table1051012[[#This Row],[Lunch Start Date/Time]]</f>
        <v>44860.541666666664</v>
      </c>
      <c r="R49" s="19">
        <f>Table1051012[[#This Row],[iPad Optimization Start Date/Time]]</f>
        <v>44860.5625</v>
      </c>
      <c r="S49" s="18" t="s">
        <v>44</v>
      </c>
      <c r="T49" s="22">
        <f>Table1051012[[#This Row],[VF &amp; CP Start Date/Time]]</f>
        <v>44860.625</v>
      </c>
      <c r="U49" s="19">
        <f>Table1051012[[#This Row],[iPad Opt. End Time]]</f>
        <v>44860.625</v>
      </c>
      <c r="V49" s="18" t="s">
        <v>44</v>
      </c>
      <c r="W49" s="22">
        <f>Table1051012[[#This Row],[Class 2 Start Time]]+1/24</f>
        <v>44860.666666666664</v>
      </c>
      <c r="X49" s="5" t="s">
        <v>81</v>
      </c>
      <c r="Y49" s="5">
        <v>4</v>
      </c>
      <c r="Z49" s="5" t="s">
        <v>82</v>
      </c>
      <c r="AA49" s="13" t="s">
        <v>6</v>
      </c>
      <c r="AB49" s="13" t="s">
        <v>6</v>
      </c>
      <c r="AC49" s="61"/>
      <c r="AD49" s="62"/>
      <c r="AE49" s="5">
        <v>8</v>
      </c>
    </row>
    <row r="50" spans="1:31" ht="34.200000000000003" customHeight="1" thickBot="1">
      <c r="A50" s="11" t="s">
        <v>43</v>
      </c>
      <c r="B50" s="4">
        <v>44860.333333333336</v>
      </c>
      <c r="C50" s="18">
        <f>Table1051012[[#This Row],[Date]]</f>
        <v>44860.333333333336</v>
      </c>
      <c r="D50" s="18">
        <f>Table1051012[[#This Row],[Date]]+1/24</f>
        <v>44860.375</v>
      </c>
      <c r="E50" s="18">
        <f>Table1051012[[#This Row],[Class Start Date/Time]]+(240/1440)</f>
        <v>44860.541666666664</v>
      </c>
      <c r="F50" s="18">
        <f>Table1051012[[#This Row],[Lunch Start Date/Time]]+0.5/24</f>
        <v>44860.5625</v>
      </c>
      <c r="G50" s="18">
        <f>Table1051012[[#This Row],[iPad Optimization Start Date/Time]]+1.5/24</f>
        <v>44860.625</v>
      </c>
      <c r="H50" s="18">
        <f>Table1051012[[#This Row],[VF &amp; CP Start Date/Time]]+(60/1440)</f>
        <v>44860.666666666664</v>
      </c>
      <c r="I50" s="19">
        <f>Table1051012[[#This Row],[iPad Deployment Start Date/Time]]</f>
        <v>44860.333333333336</v>
      </c>
      <c r="J50" s="17" t="s">
        <v>44</v>
      </c>
      <c r="K50" s="22">
        <f>Table1051012[[#This Row],[End Date/Time]]</f>
        <v>44860.666666666664</v>
      </c>
      <c r="L50" s="19">
        <f>Table1051012[[#This Row],[iPad Deployment Start Date/Time]]</f>
        <v>44860.333333333336</v>
      </c>
      <c r="M50" s="18" t="s">
        <v>44</v>
      </c>
      <c r="N50" s="22">
        <f>Table1051012[[#This Row],[Class Start Date/Time]]</f>
        <v>44860.375</v>
      </c>
      <c r="O50" s="19">
        <f>Table1051012[[#This Row],[Class Start Date/Time]]</f>
        <v>44860.375</v>
      </c>
      <c r="P50" s="18" t="s">
        <v>44</v>
      </c>
      <c r="Q50" s="22">
        <f>Table1051012[[#This Row],[Lunch Start Date/Time]]</f>
        <v>44860.541666666664</v>
      </c>
      <c r="R50" s="19">
        <f>Table1051012[[#This Row],[iPad Optimization Start Date/Time]]</f>
        <v>44860.5625</v>
      </c>
      <c r="S50" s="18" t="s">
        <v>44</v>
      </c>
      <c r="T50" s="22">
        <f>Table1051012[[#This Row],[VF &amp; CP Start Date/Time]]</f>
        <v>44860.625</v>
      </c>
      <c r="U50" s="19">
        <f>Table1051012[[#This Row],[iPad Opt. End Time]]</f>
        <v>44860.625</v>
      </c>
      <c r="V50" s="18" t="s">
        <v>44</v>
      </c>
      <c r="W50" s="22">
        <f>Table1051012[[#This Row],[Class 2 Start Time]]+1/24</f>
        <v>44860.666666666664</v>
      </c>
      <c r="X50" s="5" t="s">
        <v>83</v>
      </c>
      <c r="Y50" s="5">
        <v>8</v>
      </c>
      <c r="Z50" s="5" t="s">
        <v>82</v>
      </c>
      <c r="AA50" s="13" t="s">
        <v>6</v>
      </c>
      <c r="AB50" s="13" t="s">
        <v>6</v>
      </c>
      <c r="AC50" s="61"/>
      <c r="AD50" s="62"/>
      <c r="AE50" s="5">
        <v>8</v>
      </c>
    </row>
    <row r="51" spans="1:31" ht="34.200000000000003" customHeight="1" thickBot="1">
      <c r="A51" s="11" t="s">
        <v>43</v>
      </c>
      <c r="B51" s="4">
        <v>44861.333333333336</v>
      </c>
      <c r="C51" s="18">
        <f>Table1051012[[#This Row],[Date]]</f>
        <v>44861.333333333336</v>
      </c>
      <c r="D51" s="18">
        <f>Table1051012[[#This Row],[Date]]+1/24</f>
        <v>44861.375</v>
      </c>
      <c r="E51" s="18">
        <f>Table1051012[[#This Row],[Class Start Date/Time]]+(240/1440)</f>
        <v>44861.541666666664</v>
      </c>
      <c r="F51" s="18">
        <f>Table1051012[[#This Row],[Lunch Start Date/Time]]+0.5/24</f>
        <v>44861.5625</v>
      </c>
      <c r="G51" s="18">
        <f>Table1051012[[#This Row],[iPad Optimization Start Date/Time]]+1.5/24</f>
        <v>44861.625</v>
      </c>
      <c r="H51" s="18">
        <f>Table1051012[[#This Row],[VF &amp; CP Start Date/Time]]+(60/1440)</f>
        <v>44861.666666666664</v>
      </c>
      <c r="I51" s="19">
        <f>Table1051012[[#This Row],[iPad Deployment Start Date/Time]]</f>
        <v>44861.333333333336</v>
      </c>
      <c r="J51" s="17" t="s">
        <v>44</v>
      </c>
      <c r="K51" s="22">
        <f>Table1051012[[#This Row],[End Date/Time]]</f>
        <v>44861.666666666664</v>
      </c>
      <c r="L51" s="19">
        <f>Table1051012[[#This Row],[iPad Deployment Start Date/Time]]</f>
        <v>44861.333333333336</v>
      </c>
      <c r="M51" s="18" t="s">
        <v>44</v>
      </c>
      <c r="N51" s="22">
        <f>Table1051012[[#This Row],[Class Start Date/Time]]</f>
        <v>44861.375</v>
      </c>
      <c r="O51" s="19">
        <f>Table1051012[[#This Row],[Class Start Date/Time]]</f>
        <v>44861.375</v>
      </c>
      <c r="P51" s="18" t="s">
        <v>44</v>
      </c>
      <c r="Q51" s="22">
        <f>Table1051012[[#This Row],[Lunch Start Date/Time]]</f>
        <v>44861.541666666664</v>
      </c>
      <c r="R51" s="19">
        <f>Table1051012[[#This Row],[iPad Optimization Start Date/Time]]</f>
        <v>44861.5625</v>
      </c>
      <c r="S51" s="18" t="s">
        <v>44</v>
      </c>
      <c r="T51" s="22">
        <f>Table1051012[[#This Row],[VF &amp; CP Start Date/Time]]</f>
        <v>44861.625</v>
      </c>
      <c r="U51" s="19">
        <f>Table1051012[[#This Row],[iPad Opt. End Time]]</f>
        <v>44861.625</v>
      </c>
      <c r="V51" s="18" t="s">
        <v>44</v>
      </c>
      <c r="W51" s="22">
        <f>Table1051012[[#This Row],[Class 2 Start Time]]+1/24</f>
        <v>44861.666666666664</v>
      </c>
      <c r="X51" s="5" t="s">
        <v>78</v>
      </c>
      <c r="Y51" s="5">
        <v>10</v>
      </c>
      <c r="Z51" s="5" t="s">
        <v>82</v>
      </c>
      <c r="AA51" s="13" t="s">
        <v>6</v>
      </c>
      <c r="AB51" s="13" t="s">
        <v>6</v>
      </c>
      <c r="AC51" s="61"/>
      <c r="AD51" s="62"/>
      <c r="AE51" s="5">
        <v>8</v>
      </c>
    </row>
    <row r="52" spans="1:31" ht="34.200000000000003" customHeight="1" thickBot="1">
      <c r="A52" s="11" t="s">
        <v>43</v>
      </c>
      <c r="B52" s="4">
        <v>44861.333333333336</v>
      </c>
      <c r="C52" s="18">
        <f>Table1051012[[#This Row],[Date]]</f>
        <v>44861.333333333336</v>
      </c>
      <c r="D52" s="18">
        <f>Table1051012[[#This Row],[Date]]+1/24</f>
        <v>44861.375</v>
      </c>
      <c r="E52" s="18">
        <f>Table1051012[[#This Row],[Class Start Date/Time]]+(240/1440)</f>
        <v>44861.541666666664</v>
      </c>
      <c r="F52" s="18">
        <f>Table1051012[[#This Row],[Lunch Start Date/Time]]+0.5/24</f>
        <v>44861.5625</v>
      </c>
      <c r="G52" s="18">
        <f>Table1051012[[#This Row],[iPad Optimization Start Date/Time]]+1.5/24</f>
        <v>44861.625</v>
      </c>
      <c r="H52" s="18">
        <f>Table1051012[[#This Row],[VF &amp; CP Start Date/Time]]+(60/1440)</f>
        <v>44861.666666666664</v>
      </c>
      <c r="I52" s="19">
        <f>Table1051012[[#This Row],[iPad Deployment Start Date/Time]]</f>
        <v>44861.333333333336</v>
      </c>
      <c r="J52" s="17" t="s">
        <v>44</v>
      </c>
      <c r="K52" s="22">
        <f>Table1051012[[#This Row],[End Date/Time]]</f>
        <v>44861.666666666664</v>
      </c>
      <c r="L52" s="19">
        <f>Table1051012[[#This Row],[iPad Deployment Start Date/Time]]</f>
        <v>44861.333333333336</v>
      </c>
      <c r="M52" s="18" t="s">
        <v>44</v>
      </c>
      <c r="N52" s="22">
        <f>Table1051012[[#This Row],[Class Start Date/Time]]</f>
        <v>44861.375</v>
      </c>
      <c r="O52" s="19">
        <f>Table1051012[[#This Row],[Class Start Date/Time]]</f>
        <v>44861.375</v>
      </c>
      <c r="P52" s="18" t="s">
        <v>44</v>
      </c>
      <c r="Q52" s="22">
        <f>Table1051012[[#This Row],[Lunch Start Date/Time]]</f>
        <v>44861.541666666664</v>
      </c>
      <c r="R52" s="19">
        <f>Table1051012[[#This Row],[iPad Optimization Start Date/Time]]</f>
        <v>44861.5625</v>
      </c>
      <c r="S52" s="18" t="s">
        <v>44</v>
      </c>
      <c r="T52" s="22">
        <f>Table1051012[[#This Row],[VF &amp; CP Start Date/Time]]</f>
        <v>44861.625</v>
      </c>
      <c r="U52" s="19">
        <f>Table1051012[[#This Row],[iPad Opt. End Time]]</f>
        <v>44861.625</v>
      </c>
      <c r="V52" s="18" t="s">
        <v>44</v>
      </c>
      <c r="W52" s="22">
        <f>Table1051012[[#This Row],[Class 2 Start Time]]+1/24</f>
        <v>44861.666666666664</v>
      </c>
      <c r="X52" s="5" t="s">
        <v>79</v>
      </c>
      <c r="Y52" s="5">
        <v>10</v>
      </c>
      <c r="Z52" s="5" t="s">
        <v>82</v>
      </c>
      <c r="AA52" s="13" t="s">
        <v>6</v>
      </c>
      <c r="AB52" s="13" t="s">
        <v>6</v>
      </c>
      <c r="AC52" s="61"/>
      <c r="AD52" s="62"/>
      <c r="AE52" s="5">
        <v>8</v>
      </c>
    </row>
    <row r="53" spans="1:31" ht="34.200000000000003" customHeight="1" thickBot="1">
      <c r="A53" s="11" t="s">
        <v>43</v>
      </c>
      <c r="B53" s="4">
        <v>44861.333333333336</v>
      </c>
      <c r="C53" s="18">
        <f>Table1051012[[#This Row],[Date]]</f>
        <v>44861.333333333336</v>
      </c>
      <c r="D53" s="18">
        <f>Table1051012[[#This Row],[Date]]+1/24</f>
        <v>44861.375</v>
      </c>
      <c r="E53" s="18">
        <f>Table1051012[[#This Row],[Class Start Date/Time]]+(240/1440)</f>
        <v>44861.541666666664</v>
      </c>
      <c r="F53" s="18">
        <f>Table1051012[[#This Row],[Lunch Start Date/Time]]+0.5/24</f>
        <v>44861.5625</v>
      </c>
      <c r="G53" s="18">
        <f>Table1051012[[#This Row],[iPad Optimization Start Date/Time]]+1.5/24</f>
        <v>44861.625</v>
      </c>
      <c r="H53" s="18">
        <f>Table1051012[[#This Row],[VF &amp; CP Start Date/Time]]+(60/1440)</f>
        <v>44861.666666666664</v>
      </c>
      <c r="I53" s="19">
        <f>Table1051012[[#This Row],[iPad Deployment Start Date/Time]]</f>
        <v>44861.333333333336</v>
      </c>
      <c r="J53" s="17" t="s">
        <v>44</v>
      </c>
      <c r="K53" s="22">
        <f>Table1051012[[#This Row],[End Date/Time]]</f>
        <v>44861.666666666664</v>
      </c>
      <c r="L53" s="19">
        <f>Table1051012[[#This Row],[iPad Deployment Start Date/Time]]</f>
        <v>44861.333333333336</v>
      </c>
      <c r="M53" s="18" t="s">
        <v>44</v>
      </c>
      <c r="N53" s="22">
        <f>Table1051012[[#This Row],[Class Start Date/Time]]</f>
        <v>44861.375</v>
      </c>
      <c r="O53" s="19">
        <f>Table1051012[[#This Row],[Class Start Date/Time]]</f>
        <v>44861.375</v>
      </c>
      <c r="P53" s="18" t="s">
        <v>44</v>
      </c>
      <c r="Q53" s="22">
        <f>Table1051012[[#This Row],[Lunch Start Date/Time]]</f>
        <v>44861.541666666664</v>
      </c>
      <c r="R53" s="19">
        <f>Table1051012[[#This Row],[iPad Optimization Start Date/Time]]</f>
        <v>44861.5625</v>
      </c>
      <c r="S53" s="18" t="s">
        <v>44</v>
      </c>
      <c r="T53" s="22">
        <f>Table1051012[[#This Row],[VF &amp; CP Start Date/Time]]</f>
        <v>44861.625</v>
      </c>
      <c r="U53" s="19">
        <f>Table1051012[[#This Row],[iPad Opt. End Time]]</f>
        <v>44861.625</v>
      </c>
      <c r="V53" s="18" t="s">
        <v>44</v>
      </c>
      <c r="W53" s="22">
        <f>Table1051012[[#This Row],[Class 2 Start Time]]+1/24</f>
        <v>44861.666666666664</v>
      </c>
      <c r="X53" s="5" t="s">
        <v>80</v>
      </c>
      <c r="Y53" s="5">
        <v>12</v>
      </c>
      <c r="Z53" s="5" t="s">
        <v>82</v>
      </c>
      <c r="AA53" s="13" t="s">
        <v>6</v>
      </c>
      <c r="AB53" s="13" t="s">
        <v>6</v>
      </c>
      <c r="AC53" s="61"/>
      <c r="AD53" s="62"/>
      <c r="AE53" s="5">
        <v>8</v>
      </c>
    </row>
    <row r="54" spans="1:31" ht="34.200000000000003" customHeight="1" thickBot="1">
      <c r="A54" s="11" t="s">
        <v>43</v>
      </c>
      <c r="B54" s="4">
        <v>44861.333333333336</v>
      </c>
      <c r="C54" s="18">
        <f>Table1051012[[#This Row],[Date]]</f>
        <v>44861.333333333336</v>
      </c>
      <c r="D54" s="18">
        <f>Table1051012[[#This Row],[Date]]+1/24</f>
        <v>44861.375</v>
      </c>
      <c r="E54" s="18">
        <f>Table1051012[[#This Row],[Class Start Date/Time]]+(240/1440)</f>
        <v>44861.541666666664</v>
      </c>
      <c r="F54" s="18">
        <f>Table1051012[[#This Row],[Lunch Start Date/Time]]+0.5/24</f>
        <v>44861.5625</v>
      </c>
      <c r="G54" s="18">
        <f>Table1051012[[#This Row],[iPad Optimization Start Date/Time]]+1.5/24</f>
        <v>44861.625</v>
      </c>
      <c r="H54" s="18">
        <f>Table1051012[[#This Row],[VF &amp; CP Start Date/Time]]+(60/1440)</f>
        <v>44861.666666666664</v>
      </c>
      <c r="I54" s="19">
        <f>Table1051012[[#This Row],[iPad Deployment Start Date/Time]]</f>
        <v>44861.333333333336</v>
      </c>
      <c r="J54" s="17" t="s">
        <v>44</v>
      </c>
      <c r="K54" s="22">
        <f>Table1051012[[#This Row],[End Date/Time]]</f>
        <v>44861.666666666664</v>
      </c>
      <c r="L54" s="19">
        <f>Table1051012[[#This Row],[iPad Deployment Start Date/Time]]</f>
        <v>44861.333333333336</v>
      </c>
      <c r="M54" s="18" t="s">
        <v>44</v>
      </c>
      <c r="N54" s="22">
        <f>Table1051012[[#This Row],[Class Start Date/Time]]</f>
        <v>44861.375</v>
      </c>
      <c r="O54" s="19">
        <f>Table1051012[[#This Row],[Class Start Date/Time]]</f>
        <v>44861.375</v>
      </c>
      <c r="P54" s="18" t="s">
        <v>44</v>
      </c>
      <c r="Q54" s="22">
        <f>Table1051012[[#This Row],[Lunch Start Date/Time]]</f>
        <v>44861.541666666664</v>
      </c>
      <c r="R54" s="19">
        <f>Table1051012[[#This Row],[iPad Optimization Start Date/Time]]</f>
        <v>44861.5625</v>
      </c>
      <c r="S54" s="18" t="s">
        <v>44</v>
      </c>
      <c r="T54" s="22">
        <f>Table1051012[[#This Row],[VF &amp; CP Start Date/Time]]</f>
        <v>44861.625</v>
      </c>
      <c r="U54" s="19">
        <f>Table1051012[[#This Row],[iPad Opt. End Time]]</f>
        <v>44861.625</v>
      </c>
      <c r="V54" s="18" t="s">
        <v>44</v>
      </c>
      <c r="W54" s="22">
        <f>Table1051012[[#This Row],[Class 2 Start Time]]+1/24</f>
        <v>44861.666666666664</v>
      </c>
      <c r="X54" s="5" t="s">
        <v>81</v>
      </c>
      <c r="Y54" s="5">
        <v>4</v>
      </c>
      <c r="Z54" s="5" t="s">
        <v>82</v>
      </c>
      <c r="AA54" s="13" t="s">
        <v>6</v>
      </c>
      <c r="AB54" s="13" t="s">
        <v>6</v>
      </c>
      <c r="AC54" s="61"/>
      <c r="AD54" s="62"/>
      <c r="AE54" s="5">
        <v>8</v>
      </c>
    </row>
    <row r="55" spans="1:31" ht="34.200000000000003" customHeight="1" thickBot="1">
      <c r="A55" s="11" t="s">
        <v>43</v>
      </c>
      <c r="B55" s="4">
        <v>44861.333333333336</v>
      </c>
      <c r="C55" s="18">
        <f>Table1051012[[#This Row],[Date]]</f>
        <v>44861.333333333336</v>
      </c>
      <c r="D55" s="18">
        <f>Table1051012[[#This Row],[Date]]+1/24</f>
        <v>44861.375</v>
      </c>
      <c r="E55" s="18">
        <f>Table1051012[[#This Row],[Class Start Date/Time]]+(240/1440)</f>
        <v>44861.541666666664</v>
      </c>
      <c r="F55" s="18">
        <f>Table1051012[[#This Row],[Lunch Start Date/Time]]+0.5/24</f>
        <v>44861.5625</v>
      </c>
      <c r="G55" s="18">
        <f>Table1051012[[#This Row],[iPad Optimization Start Date/Time]]+1.5/24</f>
        <v>44861.625</v>
      </c>
      <c r="H55" s="18">
        <f>Table1051012[[#This Row],[VF &amp; CP Start Date/Time]]+(60/1440)</f>
        <v>44861.666666666664</v>
      </c>
      <c r="I55" s="19">
        <f>Table1051012[[#This Row],[iPad Deployment Start Date/Time]]</f>
        <v>44861.333333333336</v>
      </c>
      <c r="J55" s="17" t="s">
        <v>44</v>
      </c>
      <c r="K55" s="22">
        <f>Table1051012[[#This Row],[End Date/Time]]</f>
        <v>44861.666666666664</v>
      </c>
      <c r="L55" s="19">
        <f>Table1051012[[#This Row],[iPad Deployment Start Date/Time]]</f>
        <v>44861.333333333336</v>
      </c>
      <c r="M55" s="18" t="s">
        <v>44</v>
      </c>
      <c r="N55" s="22">
        <f>Table1051012[[#This Row],[Class Start Date/Time]]</f>
        <v>44861.375</v>
      </c>
      <c r="O55" s="19">
        <f>Table1051012[[#This Row],[Class Start Date/Time]]</f>
        <v>44861.375</v>
      </c>
      <c r="P55" s="18" t="s">
        <v>44</v>
      </c>
      <c r="Q55" s="22">
        <f>Table1051012[[#This Row],[Lunch Start Date/Time]]</f>
        <v>44861.541666666664</v>
      </c>
      <c r="R55" s="19">
        <f>Table1051012[[#This Row],[iPad Optimization Start Date/Time]]</f>
        <v>44861.5625</v>
      </c>
      <c r="S55" s="18" t="s">
        <v>44</v>
      </c>
      <c r="T55" s="22">
        <f>Table1051012[[#This Row],[VF &amp; CP Start Date/Time]]</f>
        <v>44861.625</v>
      </c>
      <c r="U55" s="19">
        <f>Table1051012[[#This Row],[iPad Opt. End Time]]</f>
        <v>44861.625</v>
      </c>
      <c r="V55" s="18" t="s">
        <v>44</v>
      </c>
      <c r="W55" s="22">
        <f>Table1051012[[#This Row],[Class 2 Start Time]]+1/24</f>
        <v>44861.666666666664</v>
      </c>
      <c r="X55" s="5" t="s">
        <v>83</v>
      </c>
      <c r="Y55" s="5">
        <v>8</v>
      </c>
      <c r="Z55" s="5" t="s">
        <v>82</v>
      </c>
      <c r="AA55" s="13" t="s">
        <v>6</v>
      </c>
      <c r="AB55" s="13" t="s">
        <v>6</v>
      </c>
      <c r="AC55" s="61"/>
      <c r="AD55" s="62"/>
      <c r="AE55" s="5">
        <v>8</v>
      </c>
    </row>
    <row r="56" spans="1:31" ht="34.200000000000003" customHeight="1" thickBot="1">
      <c r="A56" s="11" t="s">
        <v>43</v>
      </c>
      <c r="B56" s="4">
        <v>44862.333333333336</v>
      </c>
      <c r="C56" s="18">
        <f>Table1051012[[#This Row],[Date]]</f>
        <v>44862.333333333336</v>
      </c>
      <c r="D56" s="18">
        <f>Table1051012[[#This Row],[Date]]+1/24</f>
        <v>44862.375</v>
      </c>
      <c r="E56" s="18">
        <f>Table1051012[[#This Row],[Class Start Date/Time]]+(240/1440)</f>
        <v>44862.541666666664</v>
      </c>
      <c r="F56" s="18">
        <f>Table1051012[[#This Row],[Lunch Start Date/Time]]+0.5/24</f>
        <v>44862.5625</v>
      </c>
      <c r="G56" s="18">
        <f>Table1051012[[#This Row],[iPad Optimization Start Date/Time]]+1.5/24</f>
        <v>44862.625</v>
      </c>
      <c r="H56" s="18">
        <f>Table1051012[[#This Row],[VF &amp; CP Start Date/Time]]+(60/1440)</f>
        <v>44862.666666666664</v>
      </c>
      <c r="I56" s="19">
        <f>Table1051012[[#This Row],[iPad Deployment Start Date/Time]]</f>
        <v>44862.333333333336</v>
      </c>
      <c r="J56" s="17" t="s">
        <v>44</v>
      </c>
      <c r="K56" s="22">
        <f>Table1051012[[#This Row],[End Date/Time]]</f>
        <v>44862.666666666664</v>
      </c>
      <c r="L56" s="19">
        <f>Table1051012[[#This Row],[iPad Deployment Start Date/Time]]</f>
        <v>44862.333333333336</v>
      </c>
      <c r="M56" s="18" t="s">
        <v>44</v>
      </c>
      <c r="N56" s="22">
        <f>Table1051012[[#This Row],[Class Start Date/Time]]</f>
        <v>44862.375</v>
      </c>
      <c r="O56" s="19">
        <f>Table1051012[[#This Row],[Class Start Date/Time]]</f>
        <v>44862.375</v>
      </c>
      <c r="P56" s="18" t="s">
        <v>44</v>
      </c>
      <c r="Q56" s="22">
        <f>Table1051012[[#This Row],[Lunch Start Date/Time]]</f>
        <v>44862.541666666664</v>
      </c>
      <c r="R56" s="19">
        <f>Table1051012[[#This Row],[iPad Optimization Start Date/Time]]</f>
        <v>44862.5625</v>
      </c>
      <c r="S56" s="18" t="s">
        <v>44</v>
      </c>
      <c r="T56" s="22">
        <f>Table1051012[[#This Row],[VF &amp; CP Start Date/Time]]</f>
        <v>44862.625</v>
      </c>
      <c r="U56" s="19">
        <f>Table1051012[[#This Row],[iPad Opt. End Time]]</f>
        <v>44862.625</v>
      </c>
      <c r="V56" s="18" t="s">
        <v>44</v>
      </c>
      <c r="W56" s="22">
        <f>Table1051012[[#This Row],[Class 2 Start Time]]+1/24</f>
        <v>44862.666666666664</v>
      </c>
      <c r="X56" s="5" t="s">
        <v>78</v>
      </c>
      <c r="Y56" s="5">
        <v>10</v>
      </c>
      <c r="Z56" s="5" t="s">
        <v>82</v>
      </c>
      <c r="AA56" s="13" t="s">
        <v>6</v>
      </c>
      <c r="AB56" s="13" t="s">
        <v>6</v>
      </c>
      <c r="AC56" s="61"/>
      <c r="AD56" s="62"/>
      <c r="AE56" s="5">
        <v>8</v>
      </c>
    </row>
    <row r="57" spans="1:31" ht="34.200000000000003" customHeight="1" thickBot="1">
      <c r="A57" s="11" t="s">
        <v>43</v>
      </c>
      <c r="B57" s="4">
        <v>44862.333333333336</v>
      </c>
      <c r="C57" s="18">
        <f>Table1051012[[#This Row],[Date]]</f>
        <v>44862.333333333336</v>
      </c>
      <c r="D57" s="18">
        <f>Table1051012[[#This Row],[Date]]+1/24</f>
        <v>44862.375</v>
      </c>
      <c r="E57" s="18">
        <f>Table1051012[[#This Row],[Class Start Date/Time]]+(240/1440)</f>
        <v>44862.541666666664</v>
      </c>
      <c r="F57" s="18">
        <f>Table1051012[[#This Row],[Lunch Start Date/Time]]+0.5/24</f>
        <v>44862.5625</v>
      </c>
      <c r="G57" s="18">
        <f>Table1051012[[#This Row],[iPad Optimization Start Date/Time]]+1.5/24</f>
        <v>44862.625</v>
      </c>
      <c r="H57" s="18">
        <f>Table1051012[[#This Row],[VF &amp; CP Start Date/Time]]+(60/1440)</f>
        <v>44862.666666666664</v>
      </c>
      <c r="I57" s="19">
        <f>Table1051012[[#This Row],[iPad Deployment Start Date/Time]]</f>
        <v>44862.333333333336</v>
      </c>
      <c r="J57" s="17" t="s">
        <v>44</v>
      </c>
      <c r="K57" s="22">
        <f>Table1051012[[#This Row],[End Date/Time]]</f>
        <v>44862.666666666664</v>
      </c>
      <c r="L57" s="19">
        <f>Table1051012[[#This Row],[iPad Deployment Start Date/Time]]</f>
        <v>44862.333333333336</v>
      </c>
      <c r="M57" s="18" t="s">
        <v>44</v>
      </c>
      <c r="N57" s="22">
        <f>Table1051012[[#This Row],[Class Start Date/Time]]</f>
        <v>44862.375</v>
      </c>
      <c r="O57" s="19">
        <f>Table1051012[[#This Row],[Class Start Date/Time]]</f>
        <v>44862.375</v>
      </c>
      <c r="P57" s="18" t="s">
        <v>44</v>
      </c>
      <c r="Q57" s="22">
        <f>Table1051012[[#This Row],[Lunch Start Date/Time]]</f>
        <v>44862.541666666664</v>
      </c>
      <c r="R57" s="19">
        <f>Table1051012[[#This Row],[iPad Optimization Start Date/Time]]</f>
        <v>44862.5625</v>
      </c>
      <c r="S57" s="18" t="s">
        <v>44</v>
      </c>
      <c r="T57" s="22">
        <f>Table1051012[[#This Row],[VF &amp; CP Start Date/Time]]</f>
        <v>44862.625</v>
      </c>
      <c r="U57" s="19">
        <f>Table1051012[[#This Row],[iPad Opt. End Time]]</f>
        <v>44862.625</v>
      </c>
      <c r="V57" s="18" t="s">
        <v>44</v>
      </c>
      <c r="W57" s="22">
        <f>Table1051012[[#This Row],[Class 2 Start Time]]+1/24</f>
        <v>44862.666666666664</v>
      </c>
      <c r="X57" s="5" t="s">
        <v>79</v>
      </c>
      <c r="Y57" s="5">
        <v>10</v>
      </c>
      <c r="Z57" s="5" t="s">
        <v>82</v>
      </c>
      <c r="AA57" s="13" t="s">
        <v>6</v>
      </c>
      <c r="AB57" s="13" t="s">
        <v>6</v>
      </c>
      <c r="AC57" s="61"/>
      <c r="AD57" s="62"/>
      <c r="AE57" s="5">
        <v>8</v>
      </c>
    </row>
    <row r="58" spans="1:31" ht="34.200000000000003" customHeight="1" thickBot="1">
      <c r="A58" s="11" t="s">
        <v>43</v>
      </c>
      <c r="B58" s="4">
        <v>44862.333333333336</v>
      </c>
      <c r="C58" s="18">
        <f>Table1051012[[#This Row],[Date]]</f>
        <v>44862.333333333336</v>
      </c>
      <c r="D58" s="18">
        <f>Table1051012[[#This Row],[Date]]+1/24</f>
        <v>44862.375</v>
      </c>
      <c r="E58" s="18">
        <f>Table1051012[[#This Row],[Class Start Date/Time]]+(240/1440)</f>
        <v>44862.541666666664</v>
      </c>
      <c r="F58" s="18">
        <f>Table1051012[[#This Row],[Lunch Start Date/Time]]+0.5/24</f>
        <v>44862.5625</v>
      </c>
      <c r="G58" s="18">
        <f>Table1051012[[#This Row],[iPad Optimization Start Date/Time]]+1.5/24</f>
        <v>44862.625</v>
      </c>
      <c r="H58" s="18">
        <f>Table1051012[[#This Row],[VF &amp; CP Start Date/Time]]+(60/1440)</f>
        <v>44862.666666666664</v>
      </c>
      <c r="I58" s="19">
        <f>Table1051012[[#This Row],[iPad Deployment Start Date/Time]]</f>
        <v>44862.333333333336</v>
      </c>
      <c r="J58" s="17" t="s">
        <v>44</v>
      </c>
      <c r="K58" s="22">
        <f>Table1051012[[#This Row],[End Date/Time]]</f>
        <v>44862.666666666664</v>
      </c>
      <c r="L58" s="19">
        <f>Table1051012[[#This Row],[iPad Deployment Start Date/Time]]</f>
        <v>44862.333333333336</v>
      </c>
      <c r="M58" s="18" t="s">
        <v>44</v>
      </c>
      <c r="N58" s="22">
        <f>Table1051012[[#This Row],[Class Start Date/Time]]</f>
        <v>44862.375</v>
      </c>
      <c r="O58" s="19">
        <f>Table1051012[[#This Row],[Class Start Date/Time]]</f>
        <v>44862.375</v>
      </c>
      <c r="P58" s="18" t="s">
        <v>44</v>
      </c>
      <c r="Q58" s="22">
        <f>Table1051012[[#This Row],[Lunch Start Date/Time]]</f>
        <v>44862.541666666664</v>
      </c>
      <c r="R58" s="19">
        <f>Table1051012[[#This Row],[iPad Optimization Start Date/Time]]</f>
        <v>44862.5625</v>
      </c>
      <c r="S58" s="18" t="s">
        <v>44</v>
      </c>
      <c r="T58" s="22">
        <f>Table1051012[[#This Row],[VF &amp; CP Start Date/Time]]</f>
        <v>44862.625</v>
      </c>
      <c r="U58" s="19">
        <f>Table1051012[[#This Row],[iPad Opt. End Time]]</f>
        <v>44862.625</v>
      </c>
      <c r="V58" s="18" t="s">
        <v>44</v>
      </c>
      <c r="W58" s="22">
        <f>Table1051012[[#This Row],[Class 2 Start Time]]+1/24</f>
        <v>44862.666666666664</v>
      </c>
      <c r="X58" s="5" t="s">
        <v>80</v>
      </c>
      <c r="Y58" s="5">
        <v>12</v>
      </c>
      <c r="Z58" s="5" t="s">
        <v>82</v>
      </c>
      <c r="AA58" s="13" t="s">
        <v>6</v>
      </c>
      <c r="AB58" s="13" t="s">
        <v>6</v>
      </c>
      <c r="AC58" s="61"/>
      <c r="AD58" s="62"/>
      <c r="AE58" s="5">
        <v>8</v>
      </c>
    </row>
    <row r="59" spans="1:31" ht="34.200000000000003" customHeight="1" thickBot="1">
      <c r="A59" s="11" t="s">
        <v>43</v>
      </c>
      <c r="B59" s="4">
        <v>44862.333333333336</v>
      </c>
      <c r="C59" s="18">
        <f>Table1051012[[#This Row],[Date]]</f>
        <v>44862.333333333336</v>
      </c>
      <c r="D59" s="18">
        <f>Table1051012[[#This Row],[Date]]+1/24</f>
        <v>44862.375</v>
      </c>
      <c r="E59" s="18">
        <f>Table1051012[[#This Row],[Class Start Date/Time]]+(240/1440)</f>
        <v>44862.541666666664</v>
      </c>
      <c r="F59" s="18">
        <f>Table1051012[[#This Row],[Lunch Start Date/Time]]+0.5/24</f>
        <v>44862.5625</v>
      </c>
      <c r="G59" s="18">
        <f>Table1051012[[#This Row],[iPad Optimization Start Date/Time]]+1.5/24</f>
        <v>44862.625</v>
      </c>
      <c r="H59" s="18">
        <f>Table1051012[[#This Row],[VF &amp; CP Start Date/Time]]+(60/1440)</f>
        <v>44862.666666666664</v>
      </c>
      <c r="I59" s="19">
        <f>Table1051012[[#This Row],[iPad Deployment Start Date/Time]]</f>
        <v>44862.333333333336</v>
      </c>
      <c r="J59" s="17" t="s">
        <v>44</v>
      </c>
      <c r="K59" s="22">
        <f>Table1051012[[#This Row],[End Date/Time]]</f>
        <v>44862.666666666664</v>
      </c>
      <c r="L59" s="19">
        <f>Table1051012[[#This Row],[iPad Deployment Start Date/Time]]</f>
        <v>44862.333333333336</v>
      </c>
      <c r="M59" s="18" t="s">
        <v>44</v>
      </c>
      <c r="N59" s="22">
        <f>Table1051012[[#This Row],[Class Start Date/Time]]</f>
        <v>44862.375</v>
      </c>
      <c r="O59" s="19">
        <f>Table1051012[[#This Row],[Class Start Date/Time]]</f>
        <v>44862.375</v>
      </c>
      <c r="P59" s="18" t="s">
        <v>44</v>
      </c>
      <c r="Q59" s="22">
        <f>Table1051012[[#This Row],[Lunch Start Date/Time]]</f>
        <v>44862.541666666664</v>
      </c>
      <c r="R59" s="19">
        <f>Table1051012[[#This Row],[iPad Optimization Start Date/Time]]</f>
        <v>44862.5625</v>
      </c>
      <c r="S59" s="18" t="s">
        <v>44</v>
      </c>
      <c r="T59" s="22">
        <f>Table1051012[[#This Row],[VF &amp; CP Start Date/Time]]</f>
        <v>44862.625</v>
      </c>
      <c r="U59" s="19">
        <f>Table1051012[[#This Row],[iPad Opt. End Time]]</f>
        <v>44862.625</v>
      </c>
      <c r="V59" s="18" t="s">
        <v>44</v>
      </c>
      <c r="W59" s="22">
        <f>Table1051012[[#This Row],[Class 2 Start Time]]+1/24</f>
        <v>44862.666666666664</v>
      </c>
      <c r="X59" s="5" t="s">
        <v>81</v>
      </c>
      <c r="Y59" s="5">
        <v>4</v>
      </c>
      <c r="Z59" s="5" t="s">
        <v>82</v>
      </c>
      <c r="AA59" s="13" t="s">
        <v>6</v>
      </c>
      <c r="AB59" s="13" t="s">
        <v>6</v>
      </c>
      <c r="AC59" s="61"/>
      <c r="AD59" s="62"/>
      <c r="AE59" s="5">
        <v>8</v>
      </c>
    </row>
    <row r="60" spans="1:31" ht="34.200000000000003" customHeight="1" thickBot="1">
      <c r="A60" s="11" t="s">
        <v>43</v>
      </c>
      <c r="B60" s="4">
        <v>44862.333333333336</v>
      </c>
      <c r="C60" s="18">
        <f>Table1051012[[#This Row],[Date]]</f>
        <v>44862.333333333336</v>
      </c>
      <c r="D60" s="18">
        <f>Table1051012[[#This Row],[Date]]+1/24</f>
        <v>44862.375</v>
      </c>
      <c r="E60" s="18">
        <f>Table1051012[[#This Row],[Class Start Date/Time]]+(240/1440)</f>
        <v>44862.541666666664</v>
      </c>
      <c r="F60" s="18">
        <f>Table1051012[[#This Row],[Lunch Start Date/Time]]+0.5/24</f>
        <v>44862.5625</v>
      </c>
      <c r="G60" s="18">
        <f>Table1051012[[#This Row],[iPad Optimization Start Date/Time]]+1.5/24</f>
        <v>44862.625</v>
      </c>
      <c r="H60" s="18">
        <f>Table1051012[[#This Row],[VF &amp; CP Start Date/Time]]+(60/1440)</f>
        <v>44862.666666666664</v>
      </c>
      <c r="I60" s="19">
        <f>Table1051012[[#This Row],[iPad Deployment Start Date/Time]]</f>
        <v>44862.333333333336</v>
      </c>
      <c r="J60" s="17" t="s">
        <v>44</v>
      </c>
      <c r="K60" s="22">
        <f>Table1051012[[#This Row],[End Date/Time]]</f>
        <v>44862.666666666664</v>
      </c>
      <c r="L60" s="19">
        <f>Table1051012[[#This Row],[iPad Deployment Start Date/Time]]</f>
        <v>44862.333333333336</v>
      </c>
      <c r="M60" s="18" t="s">
        <v>44</v>
      </c>
      <c r="N60" s="22">
        <f>Table1051012[[#This Row],[Class Start Date/Time]]</f>
        <v>44862.375</v>
      </c>
      <c r="O60" s="19">
        <f>Table1051012[[#This Row],[Class Start Date/Time]]</f>
        <v>44862.375</v>
      </c>
      <c r="P60" s="18" t="s">
        <v>44</v>
      </c>
      <c r="Q60" s="22">
        <f>Table1051012[[#This Row],[Lunch Start Date/Time]]</f>
        <v>44862.541666666664</v>
      </c>
      <c r="R60" s="19">
        <f>Table1051012[[#This Row],[iPad Optimization Start Date/Time]]</f>
        <v>44862.5625</v>
      </c>
      <c r="S60" s="18" t="s">
        <v>44</v>
      </c>
      <c r="T60" s="22">
        <f>Table1051012[[#This Row],[VF &amp; CP Start Date/Time]]</f>
        <v>44862.625</v>
      </c>
      <c r="U60" s="19">
        <f>Table1051012[[#This Row],[iPad Opt. End Time]]</f>
        <v>44862.625</v>
      </c>
      <c r="V60" s="18" t="s">
        <v>44</v>
      </c>
      <c r="W60" s="22">
        <f>Table1051012[[#This Row],[Class 2 Start Time]]+1/24</f>
        <v>44862.666666666664</v>
      </c>
      <c r="X60" s="5" t="s">
        <v>83</v>
      </c>
      <c r="Y60" s="5">
        <v>8</v>
      </c>
      <c r="Z60" s="5" t="s">
        <v>82</v>
      </c>
      <c r="AA60" s="13" t="s">
        <v>6</v>
      </c>
      <c r="AB60" s="13" t="s">
        <v>6</v>
      </c>
      <c r="AC60" s="61"/>
      <c r="AD60" s="62"/>
      <c r="AE60" s="5">
        <v>8</v>
      </c>
    </row>
    <row r="61" spans="1:31" ht="34.200000000000003" customHeight="1" thickBot="1">
      <c r="A61" s="41" t="s">
        <v>43</v>
      </c>
      <c r="B61" s="42">
        <v>44864.375</v>
      </c>
      <c r="C61" s="43">
        <f>Table1051012[[#This Row],[Date]]</f>
        <v>44864.375</v>
      </c>
      <c r="D61" s="43">
        <f>Table1051012[[#This Row],[Date]]+1/24</f>
        <v>44864.416666666664</v>
      </c>
      <c r="E61" s="43">
        <f>Table1051012[[#This Row],[Class Start Date/Time]]+(240/1440)</f>
        <v>44864.583333333328</v>
      </c>
      <c r="F61" s="43">
        <f>Table1051012[[#This Row],[Lunch Start Date/Time]]+0.5/24</f>
        <v>44864.604166666664</v>
      </c>
      <c r="G61" s="43">
        <f>Table1051012[[#This Row],[iPad Optimization Start Date/Time]]+1.5/24</f>
        <v>44864.666666666664</v>
      </c>
      <c r="H61" s="43">
        <f>Table1051012[[#This Row],[VF &amp; CP Start Date/Time]]+(60/1440)</f>
        <v>44864.708333333328</v>
      </c>
      <c r="I61" s="44">
        <f>Table1051012[[#This Row],[iPad Deployment Start Date/Time]]</f>
        <v>44864.375</v>
      </c>
      <c r="J61" s="45" t="s">
        <v>44</v>
      </c>
      <c r="K61" s="46">
        <f>Table1051012[[#This Row],[End Date/Time]]</f>
        <v>44864.708333333328</v>
      </c>
      <c r="L61" s="44">
        <f>Table1051012[[#This Row],[iPad Deployment Start Date/Time]]</f>
        <v>44864.375</v>
      </c>
      <c r="M61" s="47" t="s">
        <v>44</v>
      </c>
      <c r="N61" s="46">
        <f>Table1051012[[#This Row],[Class Start Date/Time]]</f>
        <v>44864.416666666664</v>
      </c>
      <c r="O61" s="44">
        <f>Table1051012[[#This Row],[Class Start Date/Time]]</f>
        <v>44864.416666666664</v>
      </c>
      <c r="P61" s="47" t="s">
        <v>44</v>
      </c>
      <c r="Q61" s="46">
        <f>Table1051012[[#This Row],[Lunch Start Date/Time]]</f>
        <v>44864.583333333328</v>
      </c>
      <c r="R61" s="44">
        <f>Table1051012[[#This Row],[iPad Optimization Start Date/Time]]</f>
        <v>44864.604166666664</v>
      </c>
      <c r="S61" s="47" t="s">
        <v>44</v>
      </c>
      <c r="T61" s="46">
        <f>Table1051012[[#This Row],[VF &amp; CP Start Date/Time]]</f>
        <v>44864.666666666664</v>
      </c>
      <c r="U61" s="44">
        <f>Table1051012[[#This Row],[iPad Opt. End Time]]</f>
        <v>44864.666666666664</v>
      </c>
      <c r="V61" s="47" t="s">
        <v>44</v>
      </c>
      <c r="W61" s="46">
        <f>Table1051012[[#This Row],[Class 2 Start Time]]+1/24</f>
        <v>44864.708333333328</v>
      </c>
      <c r="X61" s="48" t="s">
        <v>78</v>
      </c>
      <c r="Y61" s="48">
        <v>10</v>
      </c>
      <c r="Z61" s="48" t="s">
        <v>83</v>
      </c>
      <c r="AA61" s="49" t="s">
        <v>6</v>
      </c>
      <c r="AB61" s="49" t="s">
        <v>6</v>
      </c>
      <c r="AC61" s="61"/>
      <c r="AD61" s="62"/>
      <c r="AE61" s="48">
        <v>8</v>
      </c>
    </row>
    <row r="62" spans="1:31" ht="34.200000000000003" customHeight="1" thickBot="1">
      <c r="A62" s="41" t="s">
        <v>43</v>
      </c>
      <c r="B62" s="42">
        <v>44864.375</v>
      </c>
      <c r="C62" s="43">
        <f>Table1051012[[#This Row],[Date]]</f>
        <v>44864.375</v>
      </c>
      <c r="D62" s="43">
        <f>Table1051012[[#This Row],[Date]]+1/24</f>
        <v>44864.416666666664</v>
      </c>
      <c r="E62" s="43">
        <f>Table1051012[[#This Row],[Class Start Date/Time]]+(240/1440)</f>
        <v>44864.583333333328</v>
      </c>
      <c r="F62" s="43">
        <f>Table1051012[[#This Row],[Lunch Start Date/Time]]+0.5/24</f>
        <v>44864.604166666664</v>
      </c>
      <c r="G62" s="43">
        <f>Table1051012[[#This Row],[iPad Optimization Start Date/Time]]+1.5/24</f>
        <v>44864.666666666664</v>
      </c>
      <c r="H62" s="43">
        <f>Table1051012[[#This Row],[VF &amp; CP Start Date/Time]]+(60/1440)</f>
        <v>44864.708333333328</v>
      </c>
      <c r="I62" s="44">
        <f>Table1051012[[#This Row],[iPad Deployment Start Date/Time]]</f>
        <v>44864.375</v>
      </c>
      <c r="J62" s="45" t="s">
        <v>44</v>
      </c>
      <c r="K62" s="46">
        <f>Table1051012[[#This Row],[End Date/Time]]</f>
        <v>44864.708333333328</v>
      </c>
      <c r="L62" s="44">
        <f>Table1051012[[#This Row],[iPad Deployment Start Date/Time]]</f>
        <v>44864.375</v>
      </c>
      <c r="M62" s="47" t="s">
        <v>44</v>
      </c>
      <c r="N62" s="46">
        <f>Table1051012[[#This Row],[Class Start Date/Time]]</f>
        <v>44864.416666666664</v>
      </c>
      <c r="O62" s="44">
        <f>Table1051012[[#This Row],[Class Start Date/Time]]</f>
        <v>44864.416666666664</v>
      </c>
      <c r="P62" s="47" t="s">
        <v>44</v>
      </c>
      <c r="Q62" s="46">
        <f>Table1051012[[#This Row],[Lunch Start Date/Time]]</f>
        <v>44864.583333333328</v>
      </c>
      <c r="R62" s="44">
        <f>Table1051012[[#This Row],[iPad Optimization Start Date/Time]]</f>
        <v>44864.604166666664</v>
      </c>
      <c r="S62" s="47" t="s">
        <v>44</v>
      </c>
      <c r="T62" s="46">
        <f>Table1051012[[#This Row],[VF &amp; CP Start Date/Time]]</f>
        <v>44864.666666666664</v>
      </c>
      <c r="U62" s="44">
        <f>Table1051012[[#This Row],[iPad Opt. End Time]]</f>
        <v>44864.666666666664</v>
      </c>
      <c r="V62" s="47" t="s">
        <v>44</v>
      </c>
      <c r="W62" s="46">
        <f>Table1051012[[#This Row],[Class 2 Start Time]]+1/24</f>
        <v>44864.708333333328</v>
      </c>
      <c r="X62" s="48" t="s">
        <v>79</v>
      </c>
      <c r="Y62" s="48">
        <v>10</v>
      </c>
      <c r="Z62" s="48" t="s">
        <v>83</v>
      </c>
      <c r="AA62" s="49" t="s">
        <v>6</v>
      </c>
      <c r="AB62" s="49" t="s">
        <v>6</v>
      </c>
      <c r="AC62" s="61"/>
      <c r="AD62" s="62"/>
      <c r="AE62" s="48">
        <v>8</v>
      </c>
    </row>
    <row r="63" spans="1:31" s="30" customFormat="1" ht="34.200000000000003" customHeight="1" thickBot="1">
      <c r="A63" s="41" t="s">
        <v>43</v>
      </c>
      <c r="B63" s="42">
        <v>44864.375</v>
      </c>
      <c r="C63" s="43">
        <f>Table1051012[[#This Row],[Date]]</f>
        <v>44864.375</v>
      </c>
      <c r="D63" s="43">
        <f>Table1051012[[#This Row],[Date]]+1/24</f>
        <v>44864.416666666664</v>
      </c>
      <c r="E63" s="43">
        <f>Table1051012[[#This Row],[Class Start Date/Time]]+(240/1440)</f>
        <v>44864.583333333328</v>
      </c>
      <c r="F63" s="43">
        <f>Table1051012[[#This Row],[Lunch Start Date/Time]]+0.5/24</f>
        <v>44864.604166666664</v>
      </c>
      <c r="G63" s="43">
        <f>Table1051012[[#This Row],[iPad Optimization Start Date/Time]]+1.5/24</f>
        <v>44864.666666666664</v>
      </c>
      <c r="H63" s="43">
        <f>Table1051012[[#This Row],[VF &amp; CP Start Date/Time]]+(60/1440)</f>
        <v>44864.708333333328</v>
      </c>
      <c r="I63" s="44">
        <f>Table1051012[[#This Row],[iPad Deployment Start Date/Time]]</f>
        <v>44864.375</v>
      </c>
      <c r="J63" s="45" t="s">
        <v>44</v>
      </c>
      <c r="K63" s="46">
        <f>Table1051012[[#This Row],[End Date/Time]]</f>
        <v>44864.708333333328</v>
      </c>
      <c r="L63" s="44">
        <f>Table1051012[[#This Row],[iPad Deployment Start Date/Time]]</f>
        <v>44864.375</v>
      </c>
      <c r="M63" s="47" t="s">
        <v>44</v>
      </c>
      <c r="N63" s="46">
        <f>Table1051012[[#This Row],[Class Start Date/Time]]</f>
        <v>44864.416666666664</v>
      </c>
      <c r="O63" s="44">
        <f>Table1051012[[#This Row],[Class Start Date/Time]]</f>
        <v>44864.416666666664</v>
      </c>
      <c r="P63" s="47" t="s">
        <v>44</v>
      </c>
      <c r="Q63" s="46">
        <f>Table1051012[[#This Row],[Lunch Start Date/Time]]</f>
        <v>44864.583333333328</v>
      </c>
      <c r="R63" s="44">
        <f>Table1051012[[#This Row],[iPad Optimization Start Date/Time]]</f>
        <v>44864.604166666664</v>
      </c>
      <c r="S63" s="47" t="s">
        <v>44</v>
      </c>
      <c r="T63" s="46">
        <f>Table1051012[[#This Row],[VF &amp; CP Start Date/Time]]</f>
        <v>44864.666666666664</v>
      </c>
      <c r="U63" s="44">
        <f>Table1051012[[#This Row],[iPad Opt. End Time]]</f>
        <v>44864.666666666664</v>
      </c>
      <c r="V63" s="47" t="s">
        <v>44</v>
      </c>
      <c r="W63" s="46">
        <f>Table1051012[[#This Row],[Class 2 Start Time]]+1/24</f>
        <v>44864.708333333328</v>
      </c>
      <c r="X63" s="48" t="s">
        <v>80</v>
      </c>
      <c r="Y63" s="48">
        <v>12</v>
      </c>
      <c r="Z63" s="48" t="s">
        <v>83</v>
      </c>
      <c r="AA63" s="49" t="s">
        <v>6</v>
      </c>
      <c r="AB63" s="49" t="s">
        <v>6</v>
      </c>
      <c r="AC63" s="61"/>
      <c r="AD63" s="62"/>
      <c r="AE63" s="48">
        <v>8</v>
      </c>
    </row>
    <row r="64" spans="1:31" ht="34.200000000000003" customHeight="1" thickBot="1">
      <c r="A64" s="41" t="s">
        <v>43</v>
      </c>
      <c r="B64" s="42">
        <v>44864.375</v>
      </c>
      <c r="C64" s="43">
        <f>Table1051012[[#This Row],[Date]]</f>
        <v>44864.375</v>
      </c>
      <c r="D64" s="43">
        <f>Table1051012[[#This Row],[Date]]+1/24</f>
        <v>44864.416666666664</v>
      </c>
      <c r="E64" s="43">
        <f>Table1051012[[#This Row],[Class Start Date/Time]]+(240/1440)</f>
        <v>44864.583333333328</v>
      </c>
      <c r="F64" s="43">
        <f>Table1051012[[#This Row],[Lunch Start Date/Time]]+0.5/24</f>
        <v>44864.604166666664</v>
      </c>
      <c r="G64" s="43">
        <f>Table1051012[[#This Row],[iPad Optimization Start Date/Time]]+1.5/24</f>
        <v>44864.666666666664</v>
      </c>
      <c r="H64" s="43">
        <f>Table1051012[[#This Row],[VF &amp; CP Start Date/Time]]+(60/1440)</f>
        <v>44864.708333333328</v>
      </c>
      <c r="I64" s="44">
        <f>Table1051012[[#This Row],[iPad Deployment Start Date/Time]]</f>
        <v>44864.375</v>
      </c>
      <c r="J64" s="45" t="s">
        <v>44</v>
      </c>
      <c r="K64" s="46">
        <f>Table1051012[[#This Row],[End Date/Time]]</f>
        <v>44864.708333333328</v>
      </c>
      <c r="L64" s="44">
        <f>Table1051012[[#This Row],[iPad Deployment Start Date/Time]]</f>
        <v>44864.375</v>
      </c>
      <c r="M64" s="47" t="s">
        <v>44</v>
      </c>
      <c r="N64" s="46">
        <f>Table1051012[[#This Row],[Class Start Date/Time]]</f>
        <v>44864.416666666664</v>
      </c>
      <c r="O64" s="44">
        <f>Table1051012[[#This Row],[Class Start Date/Time]]</f>
        <v>44864.416666666664</v>
      </c>
      <c r="P64" s="47" t="s">
        <v>44</v>
      </c>
      <c r="Q64" s="46">
        <f>Table1051012[[#This Row],[Lunch Start Date/Time]]</f>
        <v>44864.583333333328</v>
      </c>
      <c r="R64" s="44">
        <f>Table1051012[[#This Row],[iPad Optimization Start Date/Time]]</f>
        <v>44864.604166666664</v>
      </c>
      <c r="S64" s="47" t="s">
        <v>44</v>
      </c>
      <c r="T64" s="46">
        <f>Table1051012[[#This Row],[VF &amp; CP Start Date/Time]]</f>
        <v>44864.666666666664</v>
      </c>
      <c r="U64" s="44">
        <f>Table1051012[[#This Row],[iPad Opt. End Time]]</f>
        <v>44864.666666666664</v>
      </c>
      <c r="V64" s="47" t="s">
        <v>44</v>
      </c>
      <c r="W64" s="46">
        <f>Table1051012[[#This Row],[Class 2 Start Time]]+1/24</f>
        <v>44864.708333333328</v>
      </c>
      <c r="X64" s="48" t="s">
        <v>81</v>
      </c>
      <c r="Y64" s="48">
        <v>4</v>
      </c>
      <c r="Z64" s="48" t="s">
        <v>83</v>
      </c>
      <c r="AA64" s="49" t="s">
        <v>6</v>
      </c>
      <c r="AB64" s="49" t="s">
        <v>6</v>
      </c>
      <c r="AC64" s="61"/>
      <c r="AD64" s="62"/>
      <c r="AE64" s="48">
        <v>8</v>
      </c>
    </row>
    <row r="65" spans="1:31" ht="34.200000000000003" customHeight="1" thickBot="1">
      <c r="A65" s="41" t="s">
        <v>43</v>
      </c>
      <c r="B65" s="42">
        <v>44864.375</v>
      </c>
      <c r="C65" s="43">
        <f>Table1051012[[#This Row],[Date]]</f>
        <v>44864.375</v>
      </c>
      <c r="D65" s="43">
        <f>Table1051012[[#This Row],[Date]]+1/24</f>
        <v>44864.416666666664</v>
      </c>
      <c r="E65" s="43">
        <f>Table1051012[[#This Row],[Class Start Date/Time]]+(240/1440)</f>
        <v>44864.583333333328</v>
      </c>
      <c r="F65" s="43">
        <f>Table1051012[[#This Row],[Lunch Start Date/Time]]+0.5/24</f>
        <v>44864.604166666664</v>
      </c>
      <c r="G65" s="43">
        <f>Table1051012[[#This Row],[iPad Optimization Start Date/Time]]+1.5/24</f>
        <v>44864.666666666664</v>
      </c>
      <c r="H65" s="43">
        <f>Table1051012[[#This Row],[VF &amp; CP Start Date/Time]]+(60/1440)</f>
        <v>44864.708333333328</v>
      </c>
      <c r="I65" s="44">
        <f>Table1051012[[#This Row],[iPad Deployment Start Date/Time]]</f>
        <v>44864.375</v>
      </c>
      <c r="J65" s="45" t="s">
        <v>44</v>
      </c>
      <c r="K65" s="46">
        <f>Table1051012[[#This Row],[End Date/Time]]</f>
        <v>44864.708333333328</v>
      </c>
      <c r="L65" s="44">
        <f>Table1051012[[#This Row],[iPad Deployment Start Date/Time]]</f>
        <v>44864.375</v>
      </c>
      <c r="M65" s="47" t="s">
        <v>44</v>
      </c>
      <c r="N65" s="46">
        <f>Table1051012[[#This Row],[Class Start Date/Time]]</f>
        <v>44864.416666666664</v>
      </c>
      <c r="O65" s="44">
        <f>Table1051012[[#This Row],[Class Start Date/Time]]</f>
        <v>44864.416666666664</v>
      </c>
      <c r="P65" s="47" t="s">
        <v>44</v>
      </c>
      <c r="Q65" s="46">
        <f>Table1051012[[#This Row],[Lunch Start Date/Time]]</f>
        <v>44864.583333333328</v>
      </c>
      <c r="R65" s="44">
        <f>Table1051012[[#This Row],[iPad Optimization Start Date/Time]]</f>
        <v>44864.604166666664</v>
      </c>
      <c r="S65" s="47" t="s">
        <v>44</v>
      </c>
      <c r="T65" s="46">
        <f>Table1051012[[#This Row],[VF &amp; CP Start Date/Time]]</f>
        <v>44864.666666666664</v>
      </c>
      <c r="U65" s="44">
        <f>Table1051012[[#This Row],[iPad Opt. End Time]]</f>
        <v>44864.666666666664</v>
      </c>
      <c r="V65" s="47" t="s">
        <v>44</v>
      </c>
      <c r="W65" s="46">
        <f>Table1051012[[#This Row],[Class 2 Start Time]]+1/24</f>
        <v>44864.708333333328</v>
      </c>
      <c r="X65" s="48" t="s">
        <v>83</v>
      </c>
      <c r="Y65" s="48">
        <v>8</v>
      </c>
      <c r="Z65" s="48" t="s">
        <v>6</v>
      </c>
      <c r="AA65" s="49" t="s">
        <v>77</v>
      </c>
      <c r="AB65" s="49" t="s">
        <v>32</v>
      </c>
      <c r="AC65" s="61"/>
      <c r="AD65" s="62"/>
      <c r="AE65" s="48">
        <v>8</v>
      </c>
    </row>
    <row r="66" spans="1:31" ht="34.200000000000003" customHeight="1" thickBot="1">
      <c r="A66" s="11" t="s">
        <v>43</v>
      </c>
      <c r="B66" s="4">
        <v>44865.333333333336</v>
      </c>
      <c r="C66" s="18">
        <f>Table1051012[[#This Row],[Date]]</f>
        <v>44865.333333333336</v>
      </c>
      <c r="D66" s="18">
        <f>Table1051012[[#This Row],[Date]]+1/24</f>
        <v>44865.375</v>
      </c>
      <c r="E66" s="18">
        <f>Table1051012[[#This Row],[Class Start Date/Time]]+(240/1440)</f>
        <v>44865.541666666664</v>
      </c>
      <c r="F66" s="18">
        <f>Table1051012[[#This Row],[Lunch Start Date/Time]]+0.5/24</f>
        <v>44865.5625</v>
      </c>
      <c r="G66" s="18">
        <f>Table1051012[[#This Row],[iPad Optimization Start Date/Time]]+1.5/24</f>
        <v>44865.625</v>
      </c>
      <c r="H66" s="18">
        <f>Table1051012[[#This Row],[VF &amp; CP Start Date/Time]]+(60/1440)</f>
        <v>44865.666666666664</v>
      </c>
      <c r="I66" s="19">
        <f>Table1051012[[#This Row],[iPad Deployment Start Date/Time]]</f>
        <v>44865.333333333336</v>
      </c>
      <c r="J66" s="17" t="s">
        <v>44</v>
      </c>
      <c r="K66" s="22">
        <f>Table1051012[[#This Row],[End Date/Time]]</f>
        <v>44865.666666666664</v>
      </c>
      <c r="L66" s="19">
        <f>Table1051012[[#This Row],[iPad Deployment Start Date/Time]]</f>
        <v>44865.333333333336</v>
      </c>
      <c r="M66" s="18" t="s">
        <v>44</v>
      </c>
      <c r="N66" s="22">
        <f>Table1051012[[#This Row],[Class Start Date/Time]]</f>
        <v>44865.375</v>
      </c>
      <c r="O66" s="19">
        <f>Table1051012[[#This Row],[Class Start Date/Time]]</f>
        <v>44865.375</v>
      </c>
      <c r="P66" s="18" t="s">
        <v>44</v>
      </c>
      <c r="Q66" s="22">
        <f>Table1051012[[#This Row],[Lunch Start Date/Time]]</f>
        <v>44865.541666666664</v>
      </c>
      <c r="R66" s="19">
        <f>Table1051012[[#This Row],[iPad Optimization Start Date/Time]]</f>
        <v>44865.5625</v>
      </c>
      <c r="S66" s="18" t="s">
        <v>44</v>
      </c>
      <c r="T66" s="22">
        <f>Table1051012[[#This Row],[VF &amp; CP Start Date/Time]]</f>
        <v>44865.625</v>
      </c>
      <c r="U66" s="19">
        <f>Table1051012[[#This Row],[iPad Opt. End Time]]</f>
        <v>44865.625</v>
      </c>
      <c r="V66" s="18" t="s">
        <v>44</v>
      </c>
      <c r="W66" s="22">
        <f>Table1051012[[#This Row],[Class 2 Start Time]]+1/24</f>
        <v>44865.666666666664</v>
      </c>
      <c r="X66" s="5" t="s">
        <v>78</v>
      </c>
      <c r="Y66" s="5">
        <v>10</v>
      </c>
      <c r="Z66" s="5" t="s">
        <v>82</v>
      </c>
      <c r="AA66" s="13" t="s">
        <v>6</v>
      </c>
      <c r="AB66" s="13" t="s">
        <v>6</v>
      </c>
      <c r="AC66" s="61"/>
      <c r="AD66" s="62"/>
      <c r="AE66" s="5">
        <v>8</v>
      </c>
    </row>
    <row r="67" spans="1:31" ht="34.200000000000003" customHeight="1" thickBot="1">
      <c r="A67" s="11" t="s">
        <v>43</v>
      </c>
      <c r="B67" s="4">
        <v>44865.333333333336</v>
      </c>
      <c r="C67" s="18">
        <f>Table1051012[[#This Row],[Date]]</f>
        <v>44865.333333333336</v>
      </c>
      <c r="D67" s="18">
        <f>Table1051012[[#This Row],[Date]]+1/24</f>
        <v>44865.375</v>
      </c>
      <c r="E67" s="18">
        <f>Table1051012[[#This Row],[Class Start Date/Time]]+(240/1440)</f>
        <v>44865.541666666664</v>
      </c>
      <c r="F67" s="18">
        <f>Table1051012[[#This Row],[Lunch Start Date/Time]]+0.5/24</f>
        <v>44865.5625</v>
      </c>
      <c r="G67" s="18">
        <f>Table1051012[[#This Row],[iPad Optimization Start Date/Time]]+1.5/24</f>
        <v>44865.625</v>
      </c>
      <c r="H67" s="18">
        <f>Table1051012[[#This Row],[VF &amp; CP Start Date/Time]]+(60/1440)</f>
        <v>44865.666666666664</v>
      </c>
      <c r="I67" s="19">
        <f>Table1051012[[#This Row],[iPad Deployment Start Date/Time]]</f>
        <v>44865.333333333336</v>
      </c>
      <c r="J67" s="17" t="s">
        <v>44</v>
      </c>
      <c r="K67" s="22">
        <f>Table1051012[[#This Row],[End Date/Time]]</f>
        <v>44865.666666666664</v>
      </c>
      <c r="L67" s="19">
        <f>Table1051012[[#This Row],[iPad Deployment Start Date/Time]]</f>
        <v>44865.333333333336</v>
      </c>
      <c r="M67" s="18" t="s">
        <v>44</v>
      </c>
      <c r="N67" s="22">
        <f>Table1051012[[#This Row],[Class Start Date/Time]]</f>
        <v>44865.375</v>
      </c>
      <c r="O67" s="19">
        <f>Table1051012[[#This Row],[Class Start Date/Time]]</f>
        <v>44865.375</v>
      </c>
      <c r="P67" s="18" t="s">
        <v>44</v>
      </c>
      <c r="Q67" s="22">
        <f>Table1051012[[#This Row],[Lunch Start Date/Time]]</f>
        <v>44865.541666666664</v>
      </c>
      <c r="R67" s="19">
        <f>Table1051012[[#This Row],[iPad Optimization Start Date/Time]]</f>
        <v>44865.5625</v>
      </c>
      <c r="S67" s="18" t="s">
        <v>44</v>
      </c>
      <c r="T67" s="22">
        <f>Table1051012[[#This Row],[VF &amp; CP Start Date/Time]]</f>
        <v>44865.625</v>
      </c>
      <c r="U67" s="19">
        <f>Table1051012[[#This Row],[iPad Opt. End Time]]</f>
        <v>44865.625</v>
      </c>
      <c r="V67" s="18" t="s">
        <v>44</v>
      </c>
      <c r="W67" s="22">
        <f>Table1051012[[#This Row],[Class 2 Start Time]]+1/24</f>
        <v>44865.666666666664</v>
      </c>
      <c r="X67" s="5" t="s">
        <v>79</v>
      </c>
      <c r="Y67" s="5">
        <v>10</v>
      </c>
      <c r="Z67" s="5" t="s">
        <v>82</v>
      </c>
      <c r="AA67" s="13" t="s">
        <v>6</v>
      </c>
      <c r="AB67" s="13" t="s">
        <v>6</v>
      </c>
      <c r="AC67" s="61"/>
      <c r="AD67" s="62"/>
      <c r="AE67" s="5">
        <v>8</v>
      </c>
    </row>
    <row r="68" spans="1:31" ht="34.200000000000003" customHeight="1" thickBot="1">
      <c r="A68" s="11" t="s">
        <v>43</v>
      </c>
      <c r="B68" s="4">
        <v>44865.333333333336</v>
      </c>
      <c r="C68" s="18">
        <f>Table1051012[[#This Row],[Date]]</f>
        <v>44865.333333333336</v>
      </c>
      <c r="D68" s="18">
        <f>Table1051012[[#This Row],[Date]]+1/24</f>
        <v>44865.375</v>
      </c>
      <c r="E68" s="18">
        <f>Table1051012[[#This Row],[Class Start Date/Time]]+(240/1440)</f>
        <v>44865.541666666664</v>
      </c>
      <c r="F68" s="18">
        <f>Table1051012[[#This Row],[Lunch Start Date/Time]]+0.5/24</f>
        <v>44865.5625</v>
      </c>
      <c r="G68" s="18">
        <f>Table1051012[[#This Row],[iPad Optimization Start Date/Time]]+1.5/24</f>
        <v>44865.625</v>
      </c>
      <c r="H68" s="18">
        <f>Table1051012[[#This Row],[VF &amp; CP Start Date/Time]]+(60/1440)</f>
        <v>44865.666666666664</v>
      </c>
      <c r="I68" s="19">
        <f>Table1051012[[#This Row],[iPad Deployment Start Date/Time]]</f>
        <v>44865.333333333336</v>
      </c>
      <c r="J68" s="17" t="s">
        <v>44</v>
      </c>
      <c r="K68" s="22">
        <f>Table1051012[[#This Row],[End Date/Time]]</f>
        <v>44865.666666666664</v>
      </c>
      <c r="L68" s="19">
        <f>Table1051012[[#This Row],[iPad Deployment Start Date/Time]]</f>
        <v>44865.333333333336</v>
      </c>
      <c r="M68" s="18" t="s">
        <v>44</v>
      </c>
      <c r="N68" s="22">
        <f>Table1051012[[#This Row],[Class Start Date/Time]]</f>
        <v>44865.375</v>
      </c>
      <c r="O68" s="19">
        <f>Table1051012[[#This Row],[Class Start Date/Time]]</f>
        <v>44865.375</v>
      </c>
      <c r="P68" s="18" t="s">
        <v>44</v>
      </c>
      <c r="Q68" s="22">
        <f>Table1051012[[#This Row],[Lunch Start Date/Time]]</f>
        <v>44865.541666666664</v>
      </c>
      <c r="R68" s="19">
        <f>Table1051012[[#This Row],[iPad Optimization Start Date/Time]]</f>
        <v>44865.5625</v>
      </c>
      <c r="S68" s="18" t="s">
        <v>44</v>
      </c>
      <c r="T68" s="22">
        <f>Table1051012[[#This Row],[VF &amp; CP Start Date/Time]]</f>
        <v>44865.625</v>
      </c>
      <c r="U68" s="19">
        <f>Table1051012[[#This Row],[iPad Opt. End Time]]</f>
        <v>44865.625</v>
      </c>
      <c r="V68" s="18" t="s">
        <v>44</v>
      </c>
      <c r="W68" s="22">
        <f>Table1051012[[#This Row],[Class 2 Start Time]]+1/24</f>
        <v>44865.666666666664</v>
      </c>
      <c r="X68" s="5" t="s">
        <v>80</v>
      </c>
      <c r="Y68" s="5">
        <v>12</v>
      </c>
      <c r="Z68" s="5" t="s">
        <v>82</v>
      </c>
      <c r="AA68" s="13" t="s">
        <v>6</v>
      </c>
      <c r="AB68" s="13" t="s">
        <v>6</v>
      </c>
      <c r="AC68" s="61"/>
      <c r="AD68" s="62"/>
      <c r="AE68" s="5">
        <v>8</v>
      </c>
    </row>
    <row r="69" spans="1:31" s="29" customFormat="1" ht="34.200000000000003" customHeight="1" thickBot="1">
      <c r="A69" s="11" t="s">
        <v>43</v>
      </c>
      <c r="B69" s="4">
        <v>44865.333333333336</v>
      </c>
      <c r="C69" s="18">
        <f>Table1051012[[#This Row],[Date]]</f>
        <v>44865.333333333336</v>
      </c>
      <c r="D69" s="18">
        <f>Table1051012[[#This Row],[Date]]+1/24</f>
        <v>44865.375</v>
      </c>
      <c r="E69" s="18">
        <f>Table1051012[[#This Row],[Class Start Date/Time]]+(240/1440)</f>
        <v>44865.541666666664</v>
      </c>
      <c r="F69" s="18">
        <f>Table1051012[[#This Row],[Lunch Start Date/Time]]+0.5/24</f>
        <v>44865.5625</v>
      </c>
      <c r="G69" s="18">
        <f>Table1051012[[#This Row],[iPad Optimization Start Date/Time]]+1.5/24</f>
        <v>44865.625</v>
      </c>
      <c r="H69" s="18">
        <f>Table1051012[[#This Row],[VF &amp; CP Start Date/Time]]+(60/1440)</f>
        <v>44865.666666666664</v>
      </c>
      <c r="I69" s="19">
        <f>Table1051012[[#This Row],[iPad Deployment Start Date/Time]]</f>
        <v>44865.333333333336</v>
      </c>
      <c r="J69" s="17" t="s">
        <v>44</v>
      </c>
      <c r="K69" s="22">
        <f>Table1051012[[#This Row],[End Date/Time]]</f>
        <v>44865.666666666664</v>
      </c>
      <c r="L69" s="19">
        <f>Table1051012[[#This Row],[iPad Deployment Start Date/Time]]</f>
        <v>44865.333333333336</v>
      </c>
      <c r="M69" s="18" t="s">
        <v>44</v>
      </c>
      <c r="N69" s="22">
        <f>Table1051012[[#This Row],[Class Start Date/Time]]</f>
        <v>44865.375</v>
      </c>
      <c r="O69" s="19">
        <f>Table1051012[[#This Row],[Class Start Date/Time]]</f>
        <v>44865.375</v>
      </c>
      <c r="P69" s="18" t="s">
        <v>44</v>
      </c>
      <c r="Q69" s="22">
        <f>Table1051012[[#This Row],[Lunch Start Date/Time]]</f>
        <v>44865.541666666664</v>
      </c>
      <c r="R69" s="19">
        <f>Table1051012[[#This Row],[iPad Optimization Start Date/Time]]</f>
        <v>44865.5625</v>
      </c>
      <c r="S69" s="18" t="s">
        <v>44</v>
      </c>
      <c r="T69" s="22">
        <f>Table1051012[[#This Row],[VF &amp; CP Start Date/Time]]</f>
        <v>44865.625</v>
      </c>
      <c r="U69" s="19">
        <f>Table1051012[[#This Row],[iPad Opt. End Time]]</f>
        <v>44865.625</v>
      </c>
      <c r="V69" s="18" t="s">
        <v>44</v>
      </c>
      <c r="W69" s="22">
        <f>Table1051012[[#This Row],[Class 2 Start Time]]+1/24</f>
        <v>44865.666666666664</v>
      </c>
      <c r="X69" s="5" t="s">
        <v>81</v>
      </c>
      <c r="Y69" s="5">
        <v>4</v>
      </c>
      <c r="Z69" s="5" t="s">
        <v>82</v>
      </c>
      <c r="AA69" s="13" t="s">
        <v>6</v>
      </c>
      <c r="AB69" s="13" t="s">
        <v>6</v>
      </c>
      <c r="AC69" s="61"/>
      <c r="AD69" s="62"/>
      <c r="AE69" s="5">
        <v>8</v>
      </c>
    </row>
    <row r="70" spans="1:31" s="29" customFormat="1" ht="34.200000000000003" customHeight="1" thickBot="1">
      <c r="A70" s="11" t="s">
        <v>43</v>
      </c>
      <c r="B70" s="4">
        <v>44865.333333333336</v>
      </c>
      <c r="C70" s="18">
        <f>Table1051012[[#This Row],[Date]]</f>
        <v>44865.333333333336</v>
      </c>
      <c r="D70" s="18">
        <f>Table1051012[[#This Row],[Date]]+1/24</f>
        <v>44865.375</v>
      </c>
      <c r="E70" s="18">
        <f>Table1051012[[#This Row],[Class Start Date/Time]]+(240/1440)</f>
        <v>44865.541666666664</v>
      </c>
      <c r="F70" s="18">
        <f>Table1051012[[#This Row],[Lunch Start Date/Time]]+0.5/24</f>
        <v>44865.5625</v>
      </c>
      <c r="G70" s="18">
        <f>Table1051012[[#This Row],[iPad Optimization Start Date/Time]]+1.5/24</f>
        <v>44865.625</v>
      </c>
      <c r="H70" s="18">
        <f>Table1051012[[#This Row],[VF &amp; CP Start Date/Time]]+(60/1440)</f>
        <v>44865.666666666664</v>
      </c>
      <c r="I70" s="19">
        <f>Table1051012[[#This Row],[iPad Deployment Start Date/Time]]</f>
        <v>44865.333333333336</v>
      </c>
      <c r="J70" s="17" t="s">
        <v>44</v>
      </c>
      <c r="K70" s="22">
        <f>Table1051012[[#This Row],[End Date/Time]]</f>
        <v>44865.666666666664</v>
      </c>
      <c r="L70" s="19">
        <f>Table1051012[[#This Row],[iPad Deployment Start Date/Time]]</f>
        <v>44865.333333333336</v>
      </c>
      <c r="M70" s="18" t="s">
        <v>44</v>
      </c>
      <c r="N70" s="22">
        <f>Table1051012[[#This Row],[Class Start Date/Time]]</f>
        <v>44865.375</v>
      </c>
      <c r="O70" s="19">
        <f>Table1051012[[#This Row],[Class Start Date/Time]]</f>
        <v>44865.375</v>
      </c>
      <c r="P70" s="18" t="s">
        <v>44</v>
      </c>
      <c r="Q70" s="22">
        <f>Table1051012[[#This Row],[Lunch Start Date/Time]]</f>
        <v>44865.541666666664</v>
      </c>
      <c r="R70" s="19">
        <f>Table1051012[[#This Row],[iPad Optimization Start Date/Time]]</f>
        <v>44865.5625</v>
      </c>
      <c r="S70" s="18" t="s">
        <v>44</v>
      </c>
      <c r="T70" s="22">
        <f>Table1051012[[#This Row],[VF &amp; CP Start Date/Time]]</f>
        <v>44865.625</v>
      </c>
      <c r="U70" s="19">
        <f>Table1051012[[#This Row],[iPad Opt. End Time]]</f>
        <v>44865.625</v>
      </c>
      <c r="V70" s="18" t="s">
        <v>44</v>
      </c>
      <c r="W70" s="22">
        <f>Table1051012[[#This Row],[Class 2 Start Time]]+1/24</f>
        <v>44865.666666666664</v>
      </c>
      <c r="X70" s="5" t="s">
        <v>84</v>
      </c>
      <c r="Y70" s="5">
        <v>5</v>
      </c>
      <c r="Z70" s="5" t="s">
        <v>82</v>
      </c>
      <c r="AA70" s="13" t="s">
        <v>6</v>
      </c>
      <c r="AB70" s="13" t="s">
        <v>6</v>
      </c>
      <c r="AC70" s="61"/>
      <c r="AD70" s="62"/>
      <c r="AE70" s="5">
        <v>8</v>
      </c>
    </row>
    <row r="71" spans="1:31" ht="34.200000000000003" customHeight="1" thickBot="1">
      <c r="A71" s="11" t="s">
        <v>43</v>
      </c>
      <c r="B71" s="4">
        <v>44865.333333333336</v>
      </c>
      <c r="C71" s="18">
        <f>Table1051012[[#This Row],[Date]]</f>
        <v>44865.333333333336</v>
      </c>
      <c r="D71" s="18">
        <f>Table1051012[[#This Row],[Date]]+1/24</f>
        <v>44865.375</v>
      </c>
      <c r="E71" s="18">
        <f>Table1051012[[#This Row],[Class Start Date/Time]]+(240/1440)</f>
        <v>44865.541666666664</v>
      </c>
      <c r="F71" s="18">
        <f>Table1051012[[#This Row],[Lunch Start Date/Time]]+0.5/24</f>
        <v>44865.5625</v>
      </c>
      <c r="G71" s="18">
        <f>Table1051012[[#This Row],[iPad Optimization Start Date/Time]]+1.5/24</f>
        <v>44865.625</v>
      </c>
      <c r="H71" s="18">
        <f>Table1051012[[#This Row],[VF &amp; CP Start Date/Time]]+(60/1440)</f>
        <v>44865.666666666664</v>
      </c>
      <c r="I71" s="19">
        <f>Table1051012[[#This Row],[iPad Deployment Start Date/Time]]</f>
        <v>44865.333333333336</v>
      </c>
      <c r="J71" s="17" t="s">
        <v>44</v>
      </c>
      <c r="K71" s="22">
        <f>Table1051012[[#This Row],[End Date/Time]]</f>
        <v>44865.666666666664</v>
      </c>
      <c r="L71" s="19">
        <f>Table1051012[[#This Row],[iPad Deployment Start Date/Time]]</f>
        <v>44865.333333333336</v>
      </c>
      <c r="M71" s="18" t="s">
        <v>44</v>
      </c>
      <c r="N71" s="22">
        <f>Table1051012[[#This Row],[Class Start Date/Time]]</f>
        <v>44865.375</v>
      </c>
      <c r="O71" s="19">
        <f>Table1051012[[#This Row],[Class Start Date/Time]]</f>
        <v>44865.375</v>
      </c>
      <c r="P71" s="18" t="s">
        <v>44</v>
      </c>
      <c r="Q71" s="22">
        <f>Table1051012[[#This Row],[Lunch Start Date/Time]]</f>
        <v>44865.541666666664</v>
      </c>
      <c r="R71" s="19">
        <f>Table1051012[[#This Row],[iPad Optimization Start Date/Time]]</f>
        <v>44865.5625</v>
      </c>
      <c r="S71" s="18" t="s">
        <v>44</v>
      </c>
      <c r="T71" s="22">
        <f>Table1051012[[#This Row],[VF &amp; CP Start Date/Time]]</f>
        <v>44865.625</v>
      </c>
      <c r="U71" s="19">
        <f>Table1051012[[#This Row],[iPad Opt. End Time]]</f>
        <v>44865.625</v>
      </c>
      <c r="V71" s="18" t="s">
        <v>44</v>
      </c>
      <c r="W71" s="22">
        <f>Table1051012[[#This Row],[Class 2 Start Time]]+1/24</f>
        <v>44865.666666666664</v>
      </c>
      <c r="X71" s="5" t="s">
        <v>83</v>
      </c>
      <c r="Y71" s="5">
        <v>8</v>
      </c>
      <c r="Z71" s="5" t="s">
        <v>82</v>
      </c>
      <c r="AA71" s="13" t="s">
        <v>6</v>
      </c>
      <c r="AB71" s="13" t="s">
        <v>6</v>
      </c>
      <c r="AC71" s="61"/>
      <c r="AD71" s="62"/>
      <c r="AE71" s="5">
        <v>8</v>
      </c>
    </row>
    <row r="72" spans="1:31" ht="34.200000000000003" customHeight="1" thickBot="1">
      <c r="A72" s="11" t="s">
        <v>43</v>
      </c>
      <c r="B72" s="4">
        <v>44866.333333333336</v>
      </c>
      <c r="C72" s="18">
        <f>Table1051012[[#This Row],[Date]]</f>
        <v>44866.333333333336</v>
      </c>
      <c r="D72" s="18">
        <f>Table1051012[[#This Row],[Date]]+1/24</f>
        <v>44866.375</v>
      </c>
      <c r="E72" s="18">
        <f>Table1051012[[#This Row],[Class Start Date/Time]]+(240/1440)</f>
        <v>44866.541666666664</v>
      </c>
      <c r="F72" s="18">
        <f>Table1051012[[#This Row],[Lunch Start Date/Time]]+0.5/24</f>
        <v>44866.5625</v>
      </c>
      <c r="G72" s="18">
        <f>Table1051012[[#This Row],[iPad Optimization Start Date/Time]]+1.5/24</f>
        <v>44866.625</v>
      </c>
      <c r="H72" s="18">
        <f>Table1051012[[#This Row],[VF &amp; CP Start Date/Time]]+(60/1440)</f>
        <v>44866.666666666664</v>
      </c>
      <c r="I72" s="19">
        <f>Table1051012[[#This Row],[iPad Deployment Start Date/Time]]</f>
        <v>44866.333333333336</v>
      </c>
      <c r="J72" s="17" t="s">
        <v>44</v>
      </c>
      <c r="K72" s="22">
        <f>Table1051012[[#This Row],[End Date/Time]]</f>
        <v>44866.666666666664</v>
      </c>
      <c r="L72" s="19">
        <f>Table1051012[[#This Row],[iPad Deployment Start Date/Time]]</f>
        <v>44866.333333333336</v>
      </c>
      <c r="M72" s="18" t="s">
        <v>44</v>
      </c>
      <c r="N72" s="22">
        <f>Table1051012[[#This Row],[Class Start Date/Time]]</f>
        <v>44866.375</v>
      </c>
      <c r="O72" s="19">
        <f>Table1051012[[#This Row],[Class Start Date/Time]]</f>
        <v>44866.375</v>
      </c>
      <c r="P72" s="18" t="s">
        <v>44</v>
      </c>
      <c r="Q72" s="22">
        <f>Table1051012[[#This Row],[Lunch Start Date/Time]]</f>
        <v>44866.541666666664</v>
      </c>
      <c r="R72" s="19">
        <f>Table1051012[[#This Row],[iPad Optimization Start Date/Time]]</f>
        <v>44866.5625</v>
      </c>
      <c r="S72" s="18" t="s">
        <v>44</v>
      </c>
      <c r="T72" s="22">
        <f>Table1051012[[#This Row],[VF &amp; CP Start Date/Time]]</f>
        <v>44866.625</v>
      </c>
      <c r="U72" s="19">
        <f>Table1051012[[#This Row],[iPad Opt. End Time]]</f>
        <v>44866.625</v>
      </c>
      <c r="V72" s="18" t="s">
        <v>44</v>
      </c>
      <c r="W72" s="22">
        <f>Table1051012[[#This Row],[Class 2 Start Time]]+1/24</f>
        <v>44866.666666666664</v>
      </c>
      <c r="X72" s="5" t="s">
        <v>78</v>
      </c>
      <c r="Y72" s="5">
        <v>10</v>
      </c>
      <c r="Z72" s="5" t="s">
        <v>82</v>
      </c>
      <c r="AA72" s="13" t="s">
        <v>6</v>
      </c>
      <c r="AB72" s="13" t="s">
        <v>6</v>
      </c>
      <c r="AC72" s="61"/>
      <c r="AD72" s="62"/>
      <c r="AE72" s="5">
        <v>8</v>
      </c>
    </row>
    <row r="73" spans="1:31" ht="34.200000000000003" customHeight="1" thickBot="1">
      <c r="A73" s="11" t="s">
        <v>43</v>
      </c>
      <c r="B73" s="4">
        <v>44866.333333333336</v>
      </c>
      <c r="C73" s="18">
        <f>Table1051012[[#This Row],[Date]]</f>
        <v>44866.333333333336</v>
      </c>
      <c r="D73" s="18">
        <f>Table1051012[[#This Row],[Date]]+1/24</f>
        <v>44866.375</v>
      </c>
      <c r="E73" s="18">
        <f>Table1051012[[#This Row],[Class Start Date/Time]]+(240/1440)</f>
        <v>44866.541666666664</v>
      </c>
      <c r="F73" s="18">
        <f>Table1051012[[#This Row],[Lunch Start Date/Time]]+0.5/24</f>
        <v>44866.5625</v>
      </c>
      <c r="G73" s="18">
        <f>Table1051012[[#This Row],[iPad Optimization Start Date/Time]]+1.5/24</f>
        <v>44866.625</v>
      </c>
      <c r="H73" s="18">
        <f>Table1051012[[#This Row],[VF &amp; CP Start Date/Time]]+(60/1440)</f>
        <v>44866.666666666664</v>
      </c>
      <c r="I73" s="19">
        <f>Table1051012[[#This Row],[iPad Deployment Start Date/Time]]</f>
        <v>44866.333333333336</v>
      </c>
      <c r="J73" s="17" t="s">
        <v>44</v>
      </c>
      <c r="K73" s="22">
        <f>Table1051012[[#This Row],[End Date/Time]]</f>
        <v>44866.666666666664</v>
      </c>
      <c r="L73" s="19">
        <f>Table1051012[[#This Row],[iPad Deployment Start Date/Time]]</f>
        <v>44866.333333333336</v>
      </c>
      <c r="M73" s="18" t="s">
        <v>44</v>
      </c>
      <c r="N73" s="22">
        <f>Table1051012[[#This Row],[Class Start Date/Time]]</f>
        <v>44866.375</v>
      </c>
      <c r="O73" s="19">
        <f>Table1051012[[#This Row],[Class Start Date/Time]]</f>
        <v>44866.375</v>
      </c>
      <c r="P73" s="18" t="s">
        <v>44</v>
      </c>
      <c r="Q73" s="22">
        <f>Table1051012[[#This Row],[Lunch Start Date/Time]]</f>
        <v>44866.541666666664</v>
      </c>
      <c r="R73" s="19">
        <f>Table1051012[[#This Row],[iPad Optimization Start Date/Time]]</f>
        <v>44866.5625</v>
      </c>
      <c r="S73" s="18" t="s">
        <v>44</v>
      </c>
      <c r="T73" s="22">
        <f>Table1051012[[#This Row],[VF &amp; CP Start Date/Time]]</f>
        <v>44866.625</v>
      </c>
      <c r="U73" s="19">
        <f>Table1051012[[#This Row],[iPad Opt. End Time]]</f>
        <v>44866.625</v>
      </c>
      <c r="V73" s="18" t="s">
        <v>44</v>
      </c>
      <c r="W73" s="22">
        <f>Table1051012[[#This Row],[Class 2 Start Time]]+1/24</f>
        <v>44866.666666666664</v>
      </c>
      <c r="X73" s="5" t="s">
        <v>79</v>
      </c>
      <c r="Y73" s="5">
        <v>10</v>
      </c>
      <c r="Z73" s="5" t="s">
        <v>82</v>
      </c>
      <c r="AA73" s="13" t="s">
        <v>6</v>
      </c>
      <c r="AB73" s="13" t="s">
        <v>6</v>
      </c>
      <c r="AC73" s="61"/>
      <c r="AD73" s="62"/>
      <c r="AE73" s="5">
        <v>8</v>
      </c>
    </row>
    <row r="74" spans="1:31" ht="34.200000000000003" customHeight="1" thickBot="1">
      <c r="A74" s="11" t="s">
        <v>43</v>
      </c>
      <c r="B74" s="4">
        <v>44866.333333333336</v>
      </c>
      <c r="C74" s="18">
        <f>Table1051012[[#This Row],[Date]]</f>
        <v>44866.333333333336</v>
      </c>
      <c r="D74" s="18">
        <f>Table1051012[[#This Row],[Date]]+1/24</f>
        <v>44866.375</v>
      </c>
      <c r="E74" s="18">
        <f>Table1051012[[#This Row],[Class Start Date/Time]]+(240/1440)</f>
        <v>44866.541666666664</v>
      </c>
      <c r="F74" s="18">
        <f>Table1051012[[#This Row],[Lunch Start Date/Time]]+0.5/24</f>
        <v>44866.5625</v>
      </c>
      <c r="G74" s="18">
        <f>Table1051012[[#This Row],[iPad Optimization Start Date/Time]]+1.5/24</f>
        <v>44866.625</v>
      </c>
      <c r="H74" s="18">
        <f>Table1051012[[#This Row],[VF &amp; CP Start Date/Time]]+(60/1440)</f>
        <v>44866.666666666664</v>
      </c>
      <c r="I74" s="19">
        <f>Table1051012[[#This Row],[iPad Deployment Start Date/Time]]</f>
        <v>44866.333333333336</v>
      </c>
      <c r="J74" s="17" t="s">
        <v>44</v>
      </c>
      <c r="K74" s="22">
        <f>Table1051012[[#This Row],[End Date/Time]]</f>
        <v>44866.666666666664</v>
      </c>
      <c r="L74" s="19">
        <f>Table1051012[[#This Row],[iPad Deployment Start Date/Time]]</f>
        <v>44866.333333333336</v>
      </c>
      <c r="M74" s="18" t="s">
        <v>44</v>
      </c>
      <c r="N74" s="22">
        <f>Table1051012[[#This Row],[Class Start Date/Time]]</f>
        <v>44866.375</v>
      </c>
      <c r="O74" s="19">
        <f>Table1051012[[#This Row],[Class Start Date/Time]]</f>
        <v>44866.375</v>
      </c>
      <c r="P74" s="18" t="s">
        <v>44</v>
      </c>
      <c r="Q74" s="22">
        <f>Table1051012[[#This Row],[Lunch Start Date/Time]]</f>
        <v>44866.541666666664</v>
      </c>
      <c r="R74" s="19">
        <f>Table1051012[[#This Row],[iPad Optimization Start Date/Time]]</f>
        <v>44866.5625</v>
      </c>
      <c r="S74" s="18" t="s">
        <v>44</v>
      </c>
      <c r="T74" s="22">
        <f>Table1051012[[#This Row],[VF &amp; CP Start Date/Time]]</f>
        <v>44866.625</v>
      </c>
      <c r="U74" s="19">
        <f>Table1051012[[#This Row],[iPad Opt. End Time]]</f>
        <v>44866.625</v>
      </c>
      <c r="V74" s="18" t="s">
        <v>44</v>
      </c>
      <c r="W74" s="22">
        <f>Table1051012[[#This Row],[Class 2 Start Time]]+1/24</f>
        <v>44866.666666666664</v>
      </c>
      <c r="X74" s="5" t="s">
        <v>80</v>
      </c>
      <c r="Y74" s="5">
        <v>12</v>
      </c>
      <c r="Z74" s="5" t="s">
        <v>82</v>
      </c>
      <c r="AA74" s="13" t="s">
        <v>6</v>
      </c>
      <c r="AB74" s="13" t="s">
        <v>6</v>
      </c>
      <c r="AC74" s="61"/>
      <c r="AD74" s="62"/>
      <c r="AE74" s="5">
        <v>8</v>
      </c>
    </row>
    <row r="75" spans="1:31" ht="34.200000000000003" customHeight="1" thickBot="1">
      <c r="A75" s="11" t="s">
        <v>43</v>
      </c>
      <c r="B75" s="4">
        <v>44866.333333333336</v>
      </c>
      <c r="C75" s="18">
        <f>Table1051012[[#This Row],[Date]]</f>
        <v>44866.333333333336</v>
      </c>
      <c r="D75" s="18">
        <f>Table1051012[[#This Row],[Date]]+1/24</f>
        <v>44866.375</v>
      </c>
      <c r="E75" s="18">
        <f>Table1051012[[#This Row],[Class Start Date/Time]]+(240/1440)</f>
        <v>44866.541666666664</v>
      </c>
      <c r="F75" s="18">
        <f>Table1051012[[#This Row],[Lunch Start Date/Time]]+0.5/24</f>
        <v>44866.5625</v>
      </c>
      <c r="G75" s="18">
        <f>Table1051012[[#This Row],[iPad Optimization Start Date/Time]]+1.5/24</f>
        <v>44866.625</v>
      </c>
      <c r="H75" s="18">
        <f>Table1051012[[#This Row],[VF &amp; CP Start Date/Time]]+(60/1440)</f>
        <v>44866.666666666664</v>
      </c>
      <c r="I75" s="19">
        <f>Table1051012[[#This Row],[iPad Deployment Start Date/Time]]</f>
        <v>44866.333333333336</v>
      </c>
      <c r="J75" s="17" t="s">
        <v>44</v>
      </c>
      <c r="K75" s="22">
        <f>Table1051012[[#This Row],[End Date/Time]]</f>
        <v>44866.666666666664</v>
      </c>
      <c r="L75" s="19">
        <f>Table1051012[[#This Row],[iPad Deployment Start Date/Time]]</f>
        <v>44866.333333333336</v>
      </c>
      <c r="M75" s="18" t="s">
        <v>44</v>
      </c>
      <c r="N75" s="22">
        <f>Table1051012[[#This Row],[Class Start Date/Time]]</f>
        <v>44866.375</v>
      </c>
      <c r="O75" s="19">
        <f>Table1051012[[#This Row],[Class Start Date/Time]]</f>
        <v>44866.375</v>
      </c>
      <c r="P75" s="18" t="s">
        <v>44</v>
      </c>
      <c r="Q75" s="22">
        <f>Table1051012[[#This Row],[Lunch Start Date/Time]]</f>
        <v>44866.541666666664</v>
      </c>
      <c r="R75" s="19">
        <f>Table1051012[[#This Row],[iPad Optimization Start Date/Time]]</f>
        <v>44866.5625</v>
      </c>
      <c r="S75" s="18" t="s">
        <v>44</v>
      </c>
      <c r="T75" s="22">
        <f>Table1051012[[#This Row],[VF &amp; CP Start Date/Time]]</f>
        <v>44866.625</v>
      </c>
      <c r="U75" s="19">
        <f>Table1051012[[#This Row],[iPad Opt. End Time]]</f>
        <v>44866.625</v>
      </c>
      <c r="V75" s="18" t="s">
        <v>44</v>
      </c>
      <c r="W75" s="22">
        <f>Table1051012[[#This Row],[Class 2 Start Time]]+1/24</f>
        <v>44866.666666666664</v>
      </c>
      <c r="X75" s="5" t="s">
        <v>81</v>
      </c>
      <c r="Y75" s="5">
        <v>4</v>
      </c>
      <c r="Z75" s="5" t="s">
        <v>82</v>
      </c>
      <c r="AA75" s="13" t="s">
        <v>6</v>
      </c>
      <c r="AB75" s="13" t="s">
        <v>6</v>
      </c>
      <c r="AC75" s="61"/>
      <c r="AD75" s="62"/>
      <c r="AE75" s="5">
        <v>8</v>
      </c>
    </row>
    <row r="76" spans="1:31" ht="34.200000000000003" customHeight="1" thickBot="1">
      <c r="A76" s="11" t="s">
        <v>43</v>
      </c>
      <c r="B76" s="4">
        <v>44866.333333333336</v>
      </c>
      <c r="C76" s="18">
        <f>Table1051012[[#This Row],[Date]]</f>
        <v>44866.333333333336</v>
      </c>
      <c r="D76" s="18">
        <f>Table1051012[[#This Row],[Date]]+1/24</f>
        <v>44866.375</v>
      </c>
      <c r="E76" s="18">
        <f>Table1051012[[#This Row],[Class Start Date/Time]]+(240/1440)</f>
        <v>44866.541666666664</v>
      </c>
      <c r="F76" s="18">
        <f>Table1051012[[#This Row],[Lunch Start Date/Time]]+0.5/24</f>
        <v>44866.5625</v>
      </c>
      <c r="G76" s="18">
        <f>Table1051012[[#This Row],[iPad Optimization Start Date/Time]]+1.5/24</f>
        <v>44866.625</v>
      </c>
      <c r="H76" s="18">
        <f>Table1051012[[#This Row],[VF &amp; CP Start Date/Time]]+(60/1440)</f>
        <v>44866.666666666664</v>
      </c>
      <c r="I76" s="19">
        <f>Table1051012[[#This Row],[iPad Deployment Start Date/Time]]</f>
        <v>44866.333333333336</v>
      </c>
      <c r="J76" s="17" t="s">
        <v>44</v>
      </c>
      <c r="K76" s="22">
        <f>Table1051012[[#This Row],[End Date/Time]]</f>
        <v>44866.666666666664</v>
      </c>
      <c r="L76" s="19">
        <f>Table1051012[[#This Row],[iPad Deployment Start Date/Time]]</f>
        <v>44866.333333333336</v>
      </c>
      <c r="M76" s="18" t="s">
        <v>44</v>
      </c>
      <c r="N76" s="22">
        <f>Table1051012[[#This Row],[Class Start Date/Time]]</f>
        <v>44866.375</v>
      </c>
      <c r="O76" s="19">
        <f>Table1051012[[#This Row],[Class Start Date/Time]]</f>
        <v>44866.375</v>
      </c>
      <c r="P76" s="18" t="s">
        <v>44</v>
      </c>
      <c r="Q76" s="22">
        <f>Table1051012[[#This Row],[Lunch Start Date/Time]]</f>
        <v>44866.541666666664</v>
      </c>
      <c r="R76" s="19">
        <f>Table1051012[[#This Row],[iPad Optimization Start Date/Time]]</f>
        <v>44866.5625</v>
      </c>
      <c r="S76" s="18" t="s">
        <v>44</v>
      </c>
      <c r="T76" s="22">
        <f>Table1051012[[#This Row],[VF &amp; CP Start Date/Time]]</f>
        <v>44866.625</v>
      </c>
      <c r="U76" s="19">
        <f>Table1051012[[#This Row],[iPad Opt. End Time]]</f>
        <v>44866.625</v>
      </c>
      <c r="V76" s="18" t="s">
        <v>44</v>
      </c>
      <c r="W76" s="22">
        <f>Table1051012[[#This Row],[Class 2 Start Time]]+1/24</f>
        <v>44866.666666666664</v>
      </c>
      <c r="X76" s="5" t="s">
        <v>84</v>
      </c>
      <c r="Y76" s="5">
        <v>4</v>
      </c>
      <c r="Z76" s="5" t="s">
        <v>82</v>
      </c>
      <c r="AA76" s="13" t="s">
        <v>6</v>
      </c>
      <c r="AB76" s="13" t="s">
        <v>6</v>
      </c>
      <c r="AC76" s="61"/>
      <c r="AD76" s="62"/>
      <c r="AE76" s="5">
        <v>8</v>
      </c>
    </row>
    <row r="77" spans="1:31" ht="34.200000000000003" customHeight="1" thickBot="1">
      <c r="A77" s="11" t="s">
        <v>43</v>
      </c>
      <c r="B77" s="4">
        <v>44866.333333333336</v>
      </c>
      <c r="C77" s="18">
        <f>Table1051012[[#This Row],[Date]]</f>
        <v>44866.333333333336</v>
      </c>
      <c r="D77" s="18">
        <f>Table1051012[[#This Row],[Date]]+1/24</f>
        <v>44866.375</v>
      </c>
      <c r="E77" s="18">
        <f>Table1051012[[#This Row],[Class Start Date/Time]]+(240/1440)</f>
        <v>44866.541666666664</v>
      </c>
      <c r="F77" s="18">
        <f>Table1051012[[#This Row],[Lunch Start Date/Time]]+0.5/24</f>
        <v>44866.5625</v>
      </c>
      <c r="G77" s="18">
        <f>Table1051012[[#This Row],[iPad Optimization Start Date/Time]]+1.5/24</f>
        <v>44866.625</v>
      </c>
      <c r="H77" s="18">
        <f>Table1051012[[#This Row],[VF &amp; CP Start Date/Time]]+(60/1440)</f>
        <v>44866.666666666664</v>
      </c>
      <c r="I77" s="19">
        <f>Table1051012[[#This Row],[iPad Deployment Start Date/Time]]</f>
        <v>44866.333333333336</v>
      </c>
      <c r="J77" s="17" t="s">
        <v>44</v>
      </c>
      <c r="K77" s="22">
        <f>Table1051012[[#This Row],[End Date/Time]]</f>
        <v>44866.666666666664</v>
      </c>
      <c r="L77" s="19">
        <f>Table1051012[[#This Row],[iPad Deployment Start Date/Time]]</f>
        <v>44866.333333333336</v>
      </c>
      <c r="M77" s="18" t="s">
        <v>44</v>
      </c>
      <c r="N77" s="22">
        <f>Table1051012[[#This Row],[Class Start Date/Time]]</f>
        <v>44866.375</v>
      </c>
      <c r="O77" s="19">
        <f>Table1051012[[#This Row],[Class Start Date/Time]]</f>
        <v>44866.375</v>
      </c>
      <c r="P77" s="18" t="s">
        <v>44</v>
      </c>
      <c r="Q77" s="22">
        <f>Table1051012[[#This Row],[Lunch Start Date/Time]]</f>
        <v>44866.541666666664</v>
      </c>
      <c r="R77" s="19">
        <f>Table1051012[[#This Row],[iPad Optimization Start Date/Time]]</f>
        <v>44866.5625</v>
      </c>
      <c r="S77" s="18" t="s">
        <v>44</v>
      </c>
      <c r="T77" s="22">
        <f>Table1051012[[#This Row],[VF &amp; CP Start Date/Time]]</f>
        <v>44866.625</v>
      </c>
      <c r="U77" s="19">
        <f>Table1051012[[#This Row],[iPad Opt. End Time]]</f>
        <v>44866.625</v>
      </c>
      <c r="V77" s="18" t="s">
        <v>44</v>
      </c>
      <c r="W77" s="22">
        <f>Table1051012[[#This Row],[Class 2 Start Time]]+1/24</f>
        <v>44866.666666666664</v>
      </c>
      <c r="X77" s="5" t="s">
        <v>83</v>
      </c>
      <c r="Y77" s="5">
        <v>4</v>
      </c>
      <c r="Z77" s="5" t="s">
        <v>82</v>
      </c>
      <c r="AA77" s="13" t="s">
        <v>6</v>
      </c>
      <c r="AB77" s="13" t="s">
        <v>6</v>
      </c>
      <c r="AC77" s="61"/>
      <c r="AD77" s="62"/>
      <c r="AE77" s="5">
        <v>8</v>
      </c>
    </row>
    <row r="78" spans="1:31" ht="34.200000000000003" customHeight="1" thickBot="1">
      <c r="A78" s="11" t="s">
        <v>43</v>
      </c>
      <c r="B78" s="4">
        <v>44867.333333333336</v>
      </c>
      <c r="C78" s="18">
        <f>Table1051012[[#This Row],[Date]]</f>
        <v>44867.333333333336</v>
      </c>
      <c r="D78" s="18">
        <f>Table1051012[[#This Row],[Date]]+1/24</f>
        <v>44867.375</v>
      </c>
      <c r="E78" s="18">
        <f>Table1051012[[#This Row],[Class Start Date/Time]]+(240/1440)</f>
        <v>44867.541666666664</v>
      </c>
      <c r="F78" s="18">
        <f>Table1051012[[#This Row],[Lunch Start Date/Time]]+0.5/24</f>
        <v>44867.5625</v>
      </c>
      <c r="G78" s="18">
        <f>Table1051012[[#This Row],[iPad Optimization Start Date/Time]]+1.5/24</f>
        <v>44867.625</v>
      </c>
      <c r="H78" s="18">
        <f>Table1051012[[#This Row],[VF &amp; CP Start Date/Time]]+(60/1440)</f>
        <v>44867.666666666664</v>
      </c>
      <c r="I78" s="19">
        <f>Table1051012[[#This Row],[iPad Deployment Start Date/Time]]</f>
        <v>44867.333333333336</v>
      </c>
      <c r="J78" s="17" t="s">
        <v>44</v>
      </c>
      <c r="K78" s="22">
        <f>Table1051012[[#This Row],[End Date/Time]]</f>
        <v>44867.666666666664</v>
      </c>
      <c r="L78" s="19">
        <f>Table1051012[[#This Row],[iPad Deployment Start Date/Time]]</f>
        <v>44867.333333333336</v>
      </c>
      <c r="M78" s="18" t="s">
        <v>44</v>
      </c>
      <c r="N78" s="22">
        <f>Table1051012[[#This Row],[Class Start Date/Time]]</f>
        <v>44867.375</v>
      </c>
      <c r="O78" s="19">
        <f>Table1051012[[#This Row],[Class Start Date/Time]]</f>
        <v>44867.375</v>
      </c>
      <c r="P78" s="18" t="s">
        <v>44</v>
      </c>
      <c r="Q78" s="22">
        <f>Table1051012[[#This Row],[Lunch Start Date/Time]]</f>
        <v>44867.541666666664</v>
      </c>
      <c r="R78" s="19">
        <f>Table1051012[[#This Row],[iPad Optimization Start Date/Time]]</f>
        <v>44867.5625</v>
      </c>
      <c r="S78" s="18" t="s">
        <v>44</v>
      </c>
      <c r="T78" s="22">
        <f>Table1051012[[#This Row],[VF &amp; CP Start Date/Time]]</f>
        <v>44867.625</v>
      </c>
      <c r="U78" s="19">
        <f>Table1051012[[#This Row],[iPad Opt. End Time]]</f>
        <v>44867.625</v>
      </c>
      <c r="V78" s="18" t="s">
        <v>44</v>
      </c>
      <c r="W78" s="22">
        <f>Table1051012[[#This Row],[Class 2 Start Time]]+1/24</f>
        <v>44867.666666666664</v>
      </c>
      <c r="X78" s="5" t="s">
        <v>78</v>
      </c>
      <c r="Y78" s="5">
        <v>4</v>
      </c>
      <c r="Z78" s="5" t="s">
        <v>82</v>
      </c>
      <c r="AA78" s="13" t="s">
        <v>6</v>
      </c>
      <c r="AB78" s="13" t="s">
        <v>6</v>
      </c>
      <c r="AC78" s="61"/>
      <c r="AD78" s="62"/>
      <c r="AE78" s="5">
        <v>8</v>
      </c>
    </row>
    <row r="79" spans="1:31" ht="34.200000000000003" customHeight="1" thickBot="1">
      <c r="A79" s="11" t="s">
        <v>43</v>
      </c>
      <c r="B79" s="4">
        <v>44867.333333333336</v>
      </c>
      <c r="C79" s="18">
        <f>Table1051012[[#This Row],[Date]]</f>
        <v>44867.333333333336</v>
      </c>
      <c r="D79" s="18">
        <f>Table1051012[[#This Row],[Date]]+1/24</f>
        <v>44867.375</v>
      </c>
      <c r="E79" s="18">
        <f>Table1051012[[#This Row],[Class Start Date/Time]]+(240/1440)</f>
        <v>44867.541666666664</v>
      </c>
      <c r="F79" s="18">
        <f>Table1051012[[#This Row],[Lunch Start Date/Time]]+0.5/24</f>
        <v>44867.5625</v>
      </c>
      <c r="G79" s="18">
        <f>Table1051012[[#This Row],[iPad Optimization Start Date/Time]]+1.5/24</f>
        <v>44867.625</v>
      </c>
      <c r="H79" s="18">
        <f>Table1051012[[#This Row],[VF &amp; CP Start Date/Time]]+(60/1440)</f>
        <v>44867.666666666664</v>
      </c>
      <c r="I79" s="19">
        <f>Table1051012[[#This Row],[iPad Deployment Start Date/Time]]</f>
        <v>44867.333333333336</v>
      </c>
      <c r="J79" s="17" t="s">
        <v>44</v>
      </c>
      <c r="K79" s="22">
        <f>Table1051012[[#This Row],[End Date/Time]]</f>
        <v>44867.666666666664</v>
      </c>
      <c r="L79" s="19">
        <f>Table1051012[[#This Row],[iPad Deployment Start Date/Time]]</f>
        <v>44867.333333333336</v>
      </c>
      <c r="M79" s="18" t="s">
        <v>44</v>
      </c>
      <c r="N79" s="22">
        <f>Table1051012[[#This Row],[Class Start Date/Time]]</f>
        <v>44867.375</v>
      </c>
      <c r="O79" s="19">
        <f>Table1051012[[#This Row],[Class Start Date/Time]]</f>
        <v>44867.375</v>
      </c>
      <c r="P79" s="18" t="s">
        <v>44</v>
      </c>
      <c r="Q79" s="22">
        <f>Table1051012[[#This Row],[Lunch Start Date/Time]]</f>
        <v>44867.541666666664</v>
      </c>
      <c r="R79" s="19">
        <f>Table1051012[[#This Row],[iPad Optimization Start Date/Time]]</f>
        <v>44867.5625</v>
      </c>
      <c r="S79" s="18" t="s">
        <v>44</v>
      </c>
      <c r="T79" s="22">
        <f>Table1051012[[#This Row],[VF &amp; CP Start Date/Time]]</f>
        <v>44867.625</v>
      </c>
      <c r="U79" s="19">
        <f>Table1051012[[#This Row],[iPad Opt. End Time]]</f>
        <v>44867.625</v>
      </c>
      <c r="V79" s="18" t="s">
        <v>44</v>
      </c>
      <c r="W79" s="22">
        <f>Table1051012[[#This Row],[Class 2 Start Time]]+1/24</f>
        <v>44867.666666666664</v>
      </c>
      <c r="X79" s="5" t="s">
        <v>79</v>
      </c>
      <c r="Y79" s="5">
        <v>4</v>
      </c>
      <c r="Z79" s="5" t="s">
        <v>82</v>
      </c>
      <c r="AA79" s="13" t="s">
        <v>6</v>
      </c>
      <c r="AB79" s="13" t="s">
        <v>6</v>
      </c>
      <c r="AC79" s="61"/>
      <c r="AD79" s="62"/>
      <c r="AE79" s="5">
        <v>8</v>
      </c>
    </row>
    <row r="80" spans="1:31" ht="34.200000000000003" customHeight="1" thickBot="1">
      <c r="A80" s="11" t="s">
        <v>43</v>
      </c>
      <c r="B80" s="4">
        <v>44867.333333333336</v>
      </c>
      <c r="C80" s="18">
        <f>Table1051012[[#This Row],[Date]]</f>
        <v>44867.333333333336</v>
      </c>
      <c r="D80" s="18">
        <f>Table1051012[[#This Row],[Date]]+1/24</f>
        <v>44867.375</v>
      </c>
      <c r="E80" s="18">
        <f>Table1051012[[#This Row],[Class Start Date/Time]]+(240/1440)</f>
        <v>44867.541666666664</v>
      </c>
      <c r="F80" s="18">
        <f>Table1051012[[#This Row],[Lunch Start Date/Time]]+0.5/24</f>
        <v>44867.5625</v>
      </c>
      <c r="G80" s="18">
        <f>Table1051012[[#This Row],[iPad Optimization Start Date/Time]]+1.5/24</f>
        <v>44867.625</v>
      </c>
      <c r="H80" s="18">
        <f>Table1051012[[#This Row],[VF &amp; CP Start Date/Time]]+(60/1440)</f>
        <v>44867.666666666664</v>
      </c>
      <c r="I80" s="19">
        <f>Table1051012[[#This Row],[iPad Deployment Start Date/Time]]</f>
        <v>44867.333333333336</v>
      </c>
      <c r="J80" s="17" t="s">
        <v>44</v>
      </c>
      <c r="K80" s="22">
        <f>Table1051012[[#This Row],[End Date/Time]]</f>
        <v>44867.666666666664</v>
      </c>
      <c r="L80" s="19">
        <f>Table1051012[[#This Row],[iPad Deployment Start Date/Time]]</f>
        <v>44867.333333333336</v>
      </c>
      <c r="M80" s="18" t="s">
        <v>44</v>
      </c>
      <c r="N80" s="22">
        <f>Table1051012[[#This Row],[Class Start Date/Time]]</f>
        <v>44867.375</v>
      </c>
      <c r="O80" s="19">
        <f>Table1051012[[#This Row],[Class Start Date/Time]]</f>
        <v>44867.375</v>
      </c>
      <c r="P80" s="18" t="s">
        <v>44</v>
      </c>
      <c r="Q80" s="22">
        <f>Table1051012[[#This Row],[Lunch Start Date/Time]]</f>
        <v>44867.541666666664</v>
      </c>
      <c r="R80" s="19">
        <f>Table1051012[[#This Row],[iPad Optimization Start Date/Time]]</f>
        <v>44867.5625</v>
      </c>
      <c r="S80" s="18" t="s">
        <v>44</v>
      </c>
      <c r="T80" s="22">
        <f>Table1051012[[#This Row],[VF &amp; CP Start Date/Time]]</f>
        <v>44867.625</v>
      </c>
      <c r="U80" s="19">
        <f>Table1051012[[#This Row],[iPad Opt. End Time]]</f>
        <v>44867.625</v>
      </c>
      <c r="V80" s="18" t="s">
        <v>44</v>
      </c>
      <c r="W80" s="22">
        <f>Table1051012[[#This Row],[Class 2 Start Time]]+1/24</f>
        <v>44867.666666666664</v>
      </c>
      <c r="X80" s="5" t="s">
        <v>80</v>
      </c>
      <c r="Y80" s="5">
        <v>4</v>
      </c>
      <c r="Z80" s="5" t="s">
        <v>82</v>
      </c>
      <c r="AA80" s="13" t="s">
        <v>6</v>
      </c>
      <c r="AB80" s="13" t="s">
        <v>6</v>
      </c>
      <c r="AC80" s="61"/>
      <c r="AD80" s="62"/>
      <c r="AE80" s="5">
        <v>8</v>
      </c>
    </row>
    <row r="81" spans="1:31" ht="34.200000000000003" customHeight="1" thickBot="1">
      <c r="A81" s="11" t="s">
        <v>43</v>
      </c>
      <c r="B81" s="4">
        <v>44867.333333333336</v>
      </c>
      <c r="C81" s="18">
        <f>Table1051012[[#This Row],[Date]]</f>
        <v>44867.333333333336</v>
      </c>
      <c r="D81" s="18">
        <f>Table1051012[[#This Row],[Date]]+1/24</f>
        <v>44867.375</v>
      </c>
      <c r="E81" s="18">
        <f>Table1051012[[#This Row],[Class Start Date/Time]]+(240/1440)</f>
        <v>44867.541666666664</v>
      </c>
      <c r="F81" s="18">
        <f>Table1051012[[#This Row],[Lunch Start Date/Time]]+0.5/24</f>
        <v>44867.5625</v>
      </c>
      <c r="G81" s="18">
        <f>Table1051012[[#This Row],[iPad Optimization Start Date/Time]]+1.5/24</f>
        <v>44867.625</v>
      </c>
      <c r="H81" s="18">
        <f>Table1051012[[#This Row],[VF &amp; CP Start Date/Time]]+(60/1440)</f>
        <v>44867.666666666664</v>
      </c>
      <c r="I81" s="19">
        <f>Table1051012[[#This Row],[iPad Deployment Start Date/Time]]</f>
        <v>44867.333333333336</v>
      </c>
      <c r="J81" s="17" t="s">
        <v>44</v>
      </c>
      <c r="K81" s="22">
        <f>Table1051012[[#This Row],[End Date/Time]]</f>
        <v>44867.666666666664</v>
      </c>
      <c r="L81" s="19">
        <f>Table1051012[[#This Row],[iPad Deployment Start Date/Time]]</f>
        <v>44867.333333333336</v>
      </c>
      <c r="M81" s="18" t="s">
        <v>44</v>
      </c>
      <c r="N81" s="22">
        <f>Table1051012[[#This Row],[Class Start Date/Time]]</f>
        <v>44867.375</v>
      </c>
      <c r="O81" s="19">
        <f>Table1051012[[#This Row],[Class Start Date/Time]]</f>
        <v>44867.375</v>
      </c>
      <c r="P81" s="18" t="s">
        <v>44</v>
      </c>
      <c r="Q81" s="22">
        <f>Table1051012[[#This Row],[Lunch Start Date/Time]]</f>
        <v>44867.541666666664</v>
      </c>
      <c r="R81" s="19">
        <f>Table1051012[[#This Row],[iPad Optimization Start Date/Time]]</f>
        <v>44867.5625</v>
      </c>
      <c r="S81" s="18" t="s">
        <v>44</v>
      </c>
      <c r="T81" s="22">
        <f>Table1051012[[#This Row],[VF &amp; CP Start Date/Time]]</f>
        <v>44867.625</v>
      </c>
      <c r="U81" s="19">
        <f>Table1051012[[#This Row],[iPad Opt. End Time]]</f>
        <v>44867.625</v>
      </c>
      <c r="V81" s="18" t="s">
        <v>44</v>
      </c>
      <c r="W81" s="22">
        <f>Table1051012[[#This Row],[Class 2 Start Time]]+1/24</f>
        <v>44867.666666666664</v>
      </c>
      <c r="X81" s="5" t="s">
        <v>81</v>
      </c>
      <c r="Y81" s="5">
        <v>4</v>
      </c>
      <c r="Z81" s="5" t="s">
        <v>82</v>
      </c>
      <c r="AA81" s="13" t="s">
        <v>6</v>
      </c>
      <c r="AB81" s="13" t="s">
        <v>6</v>
      </c>
      <c r="AC81" s="61"/>
      <c r="AD81" s="62"/>
      <c r="AE81" s="5">
        <v>8</v>
      </c>
    </row>
    <row r="82" spans="1:31" ht="34.200000000000003" customHeight="1" thickBot="1">
      <c r="A82" s="11" t="s">
        <v>43</v>
      </c>
      <c r="B82" s="4">
        <v>44867.333333333336</v>
      </c>
      <c r="C82" s="18">
        <f>Table1051012[[#This Row],[Date]]</f>
        <v>44867.333333333336</v>
      </c>
      <c r="D82" s="18">
        <f>Table1051012[[#This Row],[Date]]+1/24</f>
        <v>44867.375</v>
      </c>
      <c r="E82" s="18">
        <f>Table1051012[[#This Row],[Class Start Date/Time]]+(240/1440)</f>
        <v>44867.541666666664</v>
      </c>
      <c r="F82" s="18">
        <f>Table1051012[[#This Row],[Lunch Start Date/Time]]+0.5/24</f>
        <v>44867.5625</v>
      </c>
      <c r="G82" s="18">
        <f>Table1051012[[#This Row],[iPad Optimization Start Date/Time]]+1.5/24</f>
        <v>44867.625</v>
      </c>
      <c r="H82" s="18">
        <f>Table1051012[[#This Row],[VF &amp; CP Start Date/Time]]+(60/1440)</f>
        <v>44867.666666666664</v>
      </c>
      <c r="I82" s="19">
        <f>Table1051012[[#This Row],[iPad Deployment Start Date/Time]]</f>
        <v>44867.333333333336</v>
      </c>
      <c r="J82" s="17" t="s">
        <v>44</v>
      </c>
      <c r="K82" s="22">
        <f>Table1051012[[#This Row],[End Date/Time]]</f>
        <v>44867.666666666664</v>
      </c>
      <c r="L82" s="19">
        <f>Table1051012[[#This Row],[iPad Deployment Start Date/Time]]</f>
        <v>44867.333333333336</v>
      </c>
      <c r="M82" s="18" t="s">
        <v>44</v>
      </c>
      <c r="N82" s="22">
        <f>Table1051012[[#This Row],[Class Start Date/Time]]</f>
        <v>44867.375</v>
      </c>
      <c r="O82" s="19">
        <f>Table1051012[[#This Row],[Class Start Date/Time]]</f>
        <v>44867.375</v>
      </c>
      <c r="P82" s="18" t="s">
        <v>44</v>
      </c>
      <c r="Q82" s="22">
        <f>Table1051012[[#This Row],[Lunch Start Date/Time]]</f>
        <v>44867.541666666664</v>
      </c>
      <c r="R82" s="19">
        <f>Table1051012[[#This Row],[iPad Optimization Start Date/Time]]</f>
        <v>44867.5625</v>
      </c>
      <c r="S82" s="18" t="s">
        <v>44</v>
      </c>
      <c r="T82" s="22">
        <f>Table1051012[[#This Row],[VF &amp; CP Start Date/Time]]</f>
        <v>44867.625</v>
      </c>
      <c r="U82" s="19">
        <f>Table1051012[[#This Row],[iPad Opt. End Time]]</f>
        <v>44867.625</v>
      </c>
      <c r="V82" s="18" t="s">
        <v>44</v>
      </c>
      <c r="W82" s="22">
        <f>Table1051012[[#This Row],[Class 2 Start Time]]+1/24</f>
        <v>44867.666666666664</v>
      </c>
      <c r="X82" s="5" t="s">
        <v>83</v>
      </c>
      <c r="Y82" s="5">
        <v>4</v>
      </c>
      <c r="Z82" s="5" t="s">
        <v>82</v>
      </c>
      <c r="AA82" s="13" t="s">
        <v>6</v>
      </c>
      <c r="AB82" s="13" t="s">
        <v>6</v>
      </c>
      <c r="AC82" s="61"/>
      <c r="AD82" s="62"/>
      <c r="AE82" s="5">
        <v>8</v>
      </c>
    </row>
    <row r="83" spans="1:31" ht="34.200000000000003" customHeight="1" thickBot="1">
      <c r="A83" s="11" t="s">
        <v>43</v>
      </c>
      <c r="B83" s="4">
        <v>44868.333333333336</v>
      </c>
      <c r="C83" s="18">
        <f>Table1051012[[#This Row],[Date]]</f>
        <v>44868.333333333336</v>
      </c>
      <c r="D83" s="18">
        <f>Table1051012[[#This Row],[Date]]+1/24</f>
        <v>44868.375</v>
      </c>
      <c r="E83" s="18">
        <f>Table1051012[[#This Row],[Class Start Date/Time]]+(240/1440)</f>
        <v>44868.541666666664</v>
      </c>
      <c r="F83" s="18">
        <f>Table1051012[[#This Row],[Lunch Start Date/Time]]+0.5/24</f>
        <v>44868.5625</v>
      </c>
      <c r="G83" s="18">
        <f>Table1051012[[#This Row],[iPad Optimization Start Date/Time]]+1.5/24</f>
        <v>44868.625</v>
      </c>
      <c r="H83" s="18">
        <f>Table1051012[[#This Row],[VF &amp; CP Start Date/Time]]+(60/1440)</f>
        <v>44868.666666666664</v>
      </c>
      <c r="I83" s="19">
        <f>Table1051012[[#This Row],[iPad Deployment Start Date/Time]]</f>
        <v>44868.333333333336</v>
      </c>
      <c r="J83" s="17" t="s">
        <v>44</v>
      </c>
      <c r="K83" s="22">
        <f>Table1051012[[#This Row],[End Date/Time]]</f>
        <v>44868.666666666664</v>
      </c>
      <c r="L83" s="19">
        <f>Table1051012[[#This Row],[iPad Deployment Start Date/Time]]</f>
        <v>44868.333333333336</v>
      </c>
      <c r="M83" s="18" t="s">
        <v>44</v>
      </c>
      <c r="N83" s="22">
        <f>Table1051012[[#This Row],[Class Start Date/Time]]</f>
        <v>44868.375</v>
      </c>
      <c r="O83" s="19">
        <f>Table1051012[[#This Row],[Class Start Date/Time]]</f>
        <v>44868.375</v>
      </c>
      <c r="P83" s="18" t="s">
        <v>44</v>
      </c>
      <c r="Q83" s="22">
        <f>Table1051012[[#This Row],[Lunch Start Date/Time]]</f>
        <v>44868.541666666664</v>
      </c>
      <c r="R83" s="19">
        <f>Table1051012[[#This Row],[iPad Optimization Start Date/Time]]</f>
        <v>44868.5625</v>
      </c>
      <c r="S83" s="18" t="s">
        <v>44</v>
      </c>
      <c r="T83" s="22">
        <f>Table1051012[[#This Row],[VF &amp; CP Start Date/Time]]</f>
        <v>44868.625</v>
      </c>
      <c r="U83" s="19">
        <f>Table1051012[[#This Row],[iPad Opt. End Time]]</f>
        <v>44868.625</v>
      </c>
      <c r="V83" s="18" t="s">
        <v>44</v>
      </c>
      <c r="W83" s="22">
        <f>Table1051012[[#This Row],[Class 2 Start Time]]+1/24</f>
        <v>44868.666666666664</v>
      </c>
      <c r="X83" s="5" t="s">
        <v>78</v>
      </c>
      <c r="Y83" s="5">
        <v>4</v>
      </c>
      <c r="Z83" s="5" t="s">
        <v>82</v>
      </c>
      <c r="AA83" s="13" t="s">
        <v>6</v>
      </c>
      <c r="AB83" s="13" t="s">
        <v>6</v>
      </c>
      <c r="AC83" s="61"/>
      <c r="AD83" s="62"/>
      <c r="AE83" s="5">
        <v>8</v>
      </c>
    </row>
    <row r="84" spans="1:31" ht="34.200000000000003" customHeight="1" thickBot="1">
      <c r="A84" s="11" t="s">
        <v>43</v>
      </c>
      <c r="B84" s="4">
        <v>44868.333333333336</v>
      </c>
      <c r="C84" s="18">
        <f>Table1051012[[#This Row],[Date]]</f>
        <v>44868.333333333336</v>
      </c>
      <c r="D84" s="18">
        <f>Table1051012[[#This Row],[Date]]+1/24</f>
        <v>44868.375</v>
      </c>
      <c r="E84" s="18">
        <f>Table1051012[[#This Row],[Class Start Date/Time]]+(240/1440)</f>
        <v>44868.541666666664</v>
      </c>
      <c r="F84" s="18">
        <f>Table1051012[[#This Row],[Lunch Start Date/Time]]+0.5/24</f>
        <v>44868.5625</v>
      </c>
      <c r="G84" s="18">
        <f>Table1051012[[#This Row],[iPad Optimization Start Date/Time]]+1.5/24</f>
        <v>44868.625</v>
      </c>
      <c r="H84" s="18">
        <f>Table1051012[[#This Row],[VF &amp; CP Start Date/Time]]+(60/1440)</f>
        <v>44868.666666666664</v>
      </c>
      <c r="I84" s="19">
        <f>Table1051012[[#This Row],[iPad Deployment Start Date/Time]]</f>
        <v>44868.333333333336</v>
      </c>
      <c r="J84" s="17" t="s">
        <v>44</v>
      </c>
      <c r="K84" s="22">
        <f>Table1051012[[#This Row],[End Date/Time]]</f>
        <v>44868.666666666664</v>
      </c>
      <c r="L84" s="19">
        <f>Table1051012[[#This Row],[iPad Deployment Start Date/Time]]</f>
        <v>44868.333333333336</v>
      </c>
      <c r="M84" s="18" t="s">
        <v>44</v>
      </c>
      <c r="N84" s="22">
        <f>Table1051012[[#This Row],[Class Start Date/Time]]</f>
        <v>44868.375</v>
      </c>
      <c r="O84" s="19">
        <f>Table1051012[[#This Row],[Class Start Date/Time]]</f>
        <v>44868.375</v>
      </c>
      <c r="P84" s="18" t="s">
        <v>44</v>
      </c>
      <c r="Q84" s="22">
        <f>Table1051012[[#This Row],[Lunch Start Date/Time]]</f>
        <v>44868.541666666664</v>
      </c>
      <c r="R84" s="19">
        <f>Table1051012[[#This Row],[iPad Optimization Start Date/Time]]</f>
        <v>44868.5625</v>
      </c>
      <c r="S84" s="18" t="s">
        <v>44</v>
      </c>
      <c r="T84" s="22">
        <f>Table1051012[[#This Row],[VF &amp; CP Start Date/Time]]</f>
        <v>44868.625</v>
      </c>
      <c r="U84" s="19">
        <f>Table1051012[[#This Row],[iPad Opt. End Time]]</f>
        <v>44868.625</v>
      </c>
      <c r="V84" s="18" t="s">
        <v>44</v>
      </c>
      <c r="W84" s="22">
        <f>Table1051012[[#This Row],[Class 2 Start Time]]+1/24</f>
        <v>44868.666666666664</v>
      </c>
      <c r="X84" s="5" t="s">
        <v>79</v>
      </c>
      <c r="Y84" s="5">
        <v>4</v>
      </c>
      <c r="Z84" s="5" t="s">
        <v>82</v>
      </c>
      <c r="AA84" s="13" t="s">
        <v>6</v>
      </c>
      <c r="AB84" s="13" t="s">
        <v>6</v>
      </c>
      <c r="AC84" s="61"/>
      <c r="AD84" s="62"/>
      <c r="AE84" s="5">
        <v>8</v>
      </c>
    </row>
    <row r="85" spans="1:31" ht="34.200000000000003" customHeight="1" thickBot="1">
      <c r="A85" s="11" t="s">
        <v>43</v>
      </c>
      <c r="B85" s="4">
        <v>44868.333333333336</v>
      </c>
      <c r="C85" s="18">
        <f>Table1051012[[#This Row],[Date]]</f>
        <v>44868.333333333336</v>
      </c>
      <c r="D85" s="18">
        <f>Table1051012[[#This Row],[Date]]+1/24</f>
        <v>44868.375</v>
      </c>
      <c r="E85" s="18">
        <f>Table1051012[[#This Row],[Class Start Date/Time]]+(240/1440)</f>
        <v>44868.541666666664</v>
      </c>
      <c r="F85" s="18">
        <f>Table1051012[[#This Row],[Lunch Start Date/Time]]+0.5/24</f>
        <v>44868.5625</v>
      </c>
      <c r="G85" s="18">
        <f>Table1051012[[#This Row],[iPad Optimization Start Date/Time]]+1.5/24</f>
        <v>44868.625</v>
      </c>
      <c r="H85" s="18">
        <f>Table1051012[[#This Row],[VF &amp; CP Start Date/Time]]+(60/1440)</f>
        <v>44868.666666666664</v>
      </c>
      <c r="I85" s="19">
        <f>Table1051012[[#This Row],[iPad Deployment Start Date/Time]]</f>
        <v>44868.333333333336</v>
      </c>
      <c r="J85" s="17" t="s">
        <v>44</v>
      </c>
      <c r="K85" s="22">
        <f>Table1051012[[#This Row],[End Date/Time]]</f>
        <v>44868.666666666664</v>
      </c>
      <c r="L85" s="19">
        <f>Table1051012[[#This Row],[iPad Deployment Start Date/Time]]</f>
        <v>44868.333333333336</v>
      </c>
      <c r="M85" s="18" t="s">
        <v>44</v>
      </c>
      <c r="N85" s="22">
        <f>Table1051012[[#This Row],[Class Start Date/Time]]</f>
        <v>44868.375</v>
      </c>
      <c r="O85" s="19">
        <f>Table1051012[[#This Row],[Class Start Date/Time]]</f>
        <v>44868.375</v>
      </c>
      <c r="P85" s="18" t="s">
        <v>44</v>
      </c>
      <c r="Q85" s="22">
        <f>Table1051012[[#This Row],[Lunch Start Date/Time]]</f>
        <v>44868.541666666664</v>
      </c>
      <c r="R85" s="19">
        <f>Table1051012[[#This Row],[iPad Optimization Start Date/Time]]</f>
        <v>44868.5625</v>
      </c>
      <c r="S85" s="18" t="s">
        <v>44</v>
      </c>
      <c r="T85" s="22">
        <f>Table1051012[[#This Row],[VF &amp; CP Start Date/Time]]</f>
        <v>44868.625</v>
      </c>
      <c r="U85" s="19">
        <f>Table1051012[[#This Row],[iPad Opt. End Time]]</f>
        <v>44868.625</v>
      </c>
      <c r="V85" s="18" t="s">
        <v>44</v>
      </c>
      <c r="W85" s="22">
        <f>Table1051012[[#This Row],[Class 2 Start Time]]+1/24</f>
        <v>44868.666666666664</v>
      </c>
      <c r="X85" s="5" t="s">
        <v>80</v>
      </c>
      <c r="Y85" s="5">
        <v>4</v>
      </c>
      <c r="Z85" s="5" t="s">
        <v>82</v>
      </c>
      <c r="AA85" s="13" t="s">
        <v>6</v>
      </c>
      <c r="AB85" s="13" t="s">
        <v>6</v>
      </c>
      <c r="AC85" s="61"/>
      <c r="AD85" s="62"/>
      <c r="AE85" s="5">
        <v>8</v>
      </c>
    </row>
    <row r="86" spans="1:31" ht="34.200000000000003" customHeight="1" thickBot="1">
      <c r="A86" s="11" t="s">
        <v>43</v>
      </c>
      <c r="B86" s="4">
        <v>44868.333333333336</v>
      </c>
      <c r="C86" s="18">
        <f>Table1051012[[#This Row],[Date]]</f>
        <v>44868.333333333336</v>
      </c>
      <c r="D86" s="18">
        <f>Table1051012[[#This Row],[Date]]+1/24</f>
        <v>44868.375</v>
      </c>
      <c r="E86" s="18">
        <f>Table1051012[[#This Row],[Class Start Date/Time]]+(240/1440)</f>
        <v>44868.541666666664</v>
      </c>
      <c r="F86" s="18">
        <f>Table1051012[[#This Row],[Lunch Start Date/Time]]+0.5/24</f>
        <v>44868.5625</v>
      </c>
      <c r="G86" s="18">
        <f>Table1051012[[#This Row],[iPad Optimization Start Date/Time]]+1.5/24</f>
        <v>44868.625</v>
      </c>
      <c r="H86" s="18">
        <f>Table1051012[[#This Row],[VF &amp; CP Start Date/Time]]+(60/1440)</f>
        <v>44868.666666666664</v>
      </c>
      <c r="I86" s="19">
        <f>Table1051012[[#This Row],[iPad Deployment Start Date/Time]]</f>
        <v>44868.333333333336</v>
      </c>
      <c r="J86" s="17" t="s">
        <v>44</v>
      </c>
      <c r="K86" s="22">
        <f>Table1051012[[#This Row],[End Date/Time]]</f>
        <v>44868.666666666664</v>
      </c>
      <c r="L86" s="19">
        <f>Table1051012[[#This Row],[iPad Deployment Start Date/Time]]</f>
        <v>44868.333333333336</v>
      </c>
      <c r="M86" s="18" t="s">
        <v>44</v>
      </c>
      <c r="N86" s="22">
        <f>Table1051012[[#This Row],[Class Start Date/Time]]</f>
        <v>44868.375</v>
      </c>
      <c r="O86" s="19">
        <f>Table1051012[[#This Row],[Class Start Date/Time]]</f>
        <v>44868.375</v>
      </c>
      <c r="P86" s="18" t="s">
        <v>44</v>
      </c>
      <c r="Q86" s="22">
        <f>Table1051012[[#This Row],[Lunch Start Date/Time]]</f>
        <v>44868.541666666664</v>
      </c>
      <c r="R86" s="19">
        <f>Table1051012[[#This Row],[iPad Optimization Start Date/Time]]</f>
        <v>44868.5625</v>
      </c>
      <c r="S86" s="18" t="s">
        <v>44</v>
      </c>
      <c r="T86" s="22">
        <f>Table1051012[[#This Row],[VF &amp; CP Start Date/Time]]</f>
        <v>44868.625</v>
      </c>
      <c r="U86" s="19">
        <f>Table1051012[[#This Row],[iPad Opt. End Time]]</f>
        <v>44868.625</v>
      </c>
      <c r="V86" s="18" t="s">
        <v>44</v>
      </c>
      <c r="W86" s="22">
        <f>Table1051012[[#This Row],[Class 2 Start Time]]+1/24</f>
        <v>44868.666666666664</v>
      </c>
      <c r="X86" s="5" t="s">
        <v>81</v>
      </c>
      <c r="Y86" s="5">
        <v>4</v>
      </c>
      <c r="Z86" s="5" t="s">
        <v>82</v>
      </c>
      <c r="AA86" s="13" t="s">
        <v>6</v>
      </c>
      <c r="AB86" s="13" t="s">
        <v>6</v>
      </c>
      <c r="AC86" s="61"/>
      <c r="AD86" s="62"/>
      <c r="AE86" s="5">
        <v>8</v>
      </c>
    </row>
    <row r="87" spans="1:31" ht="34.200000000000003" customHeight="1" thickBot="1">
      <c r="A87" s="11" t="s">
        <v>43</v>
      </c>
      <c r="B87" s="4">
        <v>44868.333333333336</v>
      </c>
      <c r="C87" s="18">
        <f>Table1051012[[#This Row],[Date]]</f>
        <v>44868.333333333336</v>
      </c>
      <c r="D87" s="18">
        <f>Table1051012[[#This Row],[Date]]+1/24</f>
        <v>44868.375</v>
      </c>
      <c r="E87" s="18">
        <f>Table1051012[[#This Row],[Class Start Date/Time]]+(240/1440)</f>
        <v>44868.541666666664</v>
      </c>
      <c r="F87" s="18">
        <f>Table1051012[[#This Row],[Lunch Start Date/Time]]+0.5/24</f>
        <v>44868.5625</v>
      </c>
      <c r="G87" s="18">
        <f>Table1051012[[#This Row],[iPad Optimization Start Date/Time]]+1.5/24</f>
        <v>44868.625</v>
      </c>
      <c r="H87" s="18">
        <f>Table1051012[[#This Row],[VF &amp; CP Start Date/Time]]+(60/1440)</f>
        <v>44868.666666666664</v>
      </c>
      <c r="I87" s="19">
        <f>Table1051012[[#This Row],[iPad Deployment Start Date/Time]]</f>
        <v>44868.333333333336</v>
      </c>
      <c r="J87" s="17" t="s">
        <v>44</v>
      </c>
      <c r="K87" s="22">
        <f>Table1051012[[#This Row],[End Date/Time]]</f>
        <v>44868.666666666664</v>
      </c>
      <c r="L87" s="19">
        <f>Table1051012[[#This Row],[iPad Deployment Start Date/Time]]</f>
        <v>44868.333333333336</v>
      </c>
      <c r="M87" s="18" t="s">
        <v>44</v>
      </c>
      <c r="N87" s="22">
        <f>Table1051012[[#This Row],[Class Start Date/Time]]</f>
        <v>44868.375</v>
      </c>
      <c r="O87" s="19">
        <f>Table1051012[[#This Row],[Class Start Date/Time]]</f>
        <v>44868.375</v>
      </c>
      <c r="P87" s="18" t="s">
        <v>44</v>
      </c>
      <c r="Q87" s="22">
        <f>Table1051012[[#This Row],[Lunch Start Date/Time]]</f>
        <v>44868.541666666664</v>
      </c>
      <c r="R87" s="19">
        <f>Table1051012[[#This Row],[iPad Optimization Start Date/Time]]</f>
        <v>44868.5625</v>
      </c>
      <c r="S87" s="18" t="s">
        <v>44</v>
      </c>
      <c r="T87" s="22">
        <f>Table1051012[[#This Row],[VF &amp; CP Start Date/Time]]</f>
        <v>44868.625</v>
      </c>
      <c r="U87" s="19">
        <f>Table1051012[[#This Row],[iPad Opt. End Time]]</f>
        <v>44868.625</v>
      </c>
      <c r="V87" s="18" t="s">
        <v>44</v>
      </c>
      <c r="W87" s="22">
        <f>Table1051012[[#This Row],[Class 2 Start Time]]+1/24</f>
        <v>44868.666666666664</v>
      </c>
      <c r="X87" s="5" t="s">
        <v>84</v>
      </c>
      <c r="Y87" s="5">
        <v>4</v>
      </c>
      <c r="Z87" s="5" t="s">
        <v>82</v>
      </c>
      <c r="AA87" s="13" t="s">
        <v>6</v>
      </c>
      <c r="AB87" s="13" t="s">
        <v>6</v>
      </c>
      <c r="AC87" s="61"/>
      <c r="AD87" s="62"/>
      <c r="AE87" s="5">
        <v>8</v>
      </c>
    </row>
    <row r="88" spans="1:31" ht="34.200000000000003" customHeight="1" thickBot="1">
      <c r="A88" s="11" t="s">
        <v>43</v>
      </c>
      <c r="B88" s="4">
        <v>44868.333333333336</v>
      </c>
      <c r="C88" s="18">
        <f>Table1051012[[#This Row],[Date]]</f>
        <v>44868.333333333336</v>
      </c>
      <c r="D88" s="18">
        <f>Table1051012[[#This Row],[Date]]+1/24</f>
        <v>44868.375</v>
      </c>
      <c r="E88" s="18">
        <f>Table1051012[[#This Row],[Class Start Date/Time]]+(240/1440)</f>
        <v>44868.541666666664</v>
      </c>
      <c r="F88" s="18">
        <f>Table1051012[[#This Row],[Lunch Start Date/Time]]+0.5/24</f>
        <v>44868.5625</v>
      </c>
      <c r="G88" s="18">
        <f>Table1051012[[#This Row],[iPad Optimization Start Date/Time]]+1.5/24</f>
        <v>44868.625</v>
      </c>
      <c r="H88" s="18">
        <f>Table1051012[[#This Row],[VF &amp; CP Start Date/Time]]+(60/1440)</f>
        <v>44868.666666666664</v>
      </c>
      <c r="I88" s="19">
        <f>Table1051012[[#This Row],[iPad Deployment Start Date/Time]]</f>
        <v>44868.333333333336</v>
      </c>
      <c r="J88" s="17" t="s">
        <v>44</v>
      </c>
      <c r="K88" s="22">
        <f>Table1051012[[#This Row],[End Date/Time]]</f>
        <v>44868.666666666664</v>
      </c>
      <c r="L88" s="19">
        <f>Table1051012[[#This Row],[iPad Deployment Start Date/Time]]</f>
        <v>44868.333333333336</v>
      </c>
      <c r="M88" s="18" t="s">
        <v>44</v>
      </c>
      <c r="N88" s="22">
        <f>Table1051012[[#This Row],[Class Start Date/Time]]</f>
        <v>44868.375</v>
      </c>
      <c r="O88" s="19">
        <f>Table1051012[[#This Row],[Class Start Date/Time]]</f>
        <v>44868.375</v>
      </c>
      <c r="P88" s="18" t="s">
        <v>44</v>
      </c>
      <c r="Q88" s="22">
        <f>Table1051012[[#This Row],[Lunch Start Date/Time]]</f>
        <v>44868.541666666664</v>
      </c>
      <c r="R88" s="19">
        <f>Table1051012[[#This Row],[iPad Optimization Start Date/Time]]</f>
        <v>44868.5625</v>
      </c>
      <c r="S88" s="18" t="s">
        <v>44</v>
      </c>
      <c r="T88" s="22">
        <f>Table1051012[[#This Row],[VF &amp; CP Start Date/Time]]</f>
        <v>44868.625</v>
      </c>
      <c r="U88" s="19">
        <f>Table1051012[[#This Row],[iPad Opt. End Time]]</f>
        <v>44868.625</v>
      </c>
      <c r="V88" s="18" t="s">
        <v>44</v>
      </c>
      <c r="W88" s="22">
        <f>Table1051012[[#This Row],[Class 2 Start Time]]+1/24</f>
        <v>44868.666666666664</v>
      </c>
      <c r="X88" s="5" t="s">
        <v>83</v>
      </c>
      <c r="Y88" s="5">
        <v>4</v>
      </c>
      <c r="Z88" s="5" t="s">
        <v>82</v>
      </c>
      <c r="AA88" s="13" t="s">
        <v>6</v>
      </c>
      <c r="AB88" s="13" t="s">
        <v>6</v>
      </c>
      <c r="AC88" s="61"/>
      <c r="AD88" s="62"/>
      <c r="AE88" s="5">
        <v>8</v>
      </c>
    </row>
    <row r="89" spans="1:31" ht="34.200000000000003" customHeight="1" thickBot="1">
      <c r="A89" s="50" t="s">
        <v>43</v>
      </c>
      <c r="B89" s="51">
        <v>44872.541666666664</v>
      </c>
      <c r="C89" s="52">
        <f>Table1051012[[#This Row],[Date]]</f>
        <v>44872.541666666664</v>
      </c>
      <c r="D89" s="52">
        <f>Table1051012[[#This Row],[Date]]+1/24</f>
        <v>44872.583333333328</v>
      </c>
      <c r="E89" s="52">
        <f>Table1051012[[#This Row],[Class Start Date/Time]]+(240/1440)</f>
        <v>44872.749999999993</v>
      </c>
      <c r="F89" s="52">
        <f>Table1051012[[#This Row],[Lunch Start Date/Time]]+0.5/24</f>
        <v>44872.770833333328</v>
      </c>
      <c r="G89" s="52">
        <f>Table1051012[[#This Row],[iPad Optimization Start Date/Time]]+1.5/24</f>
        <v>44872.833333333328</v>
      </c>
      <c r="H89" s="52">
        <f>Table1051012[[#This Row],[VF &amp; CP Start Date/Time]]+(60/1440)</f>
        <v>44872.874999999993</v>
      </c>
      <c r="I89" s="53">
        <f>Table1051012[[#This Row],[iPad Deployment Start Date/Time]]</f>
        <v>44872.541666666664</v>
      </c>
      <c r="J89" s="54" t="s">
        <v>44</v>
      </c>
      <c r="K89" s="55">
        <f>Table1051012[[#This Row],[End Date/Time]]</f>
        <v>44872.874999999993</v>
      </c>
      <c r="L89" s="53">
        <f>Table1051012[[#This Row],[iPad Deployment Start Date/Time]]</f>
        <v>44872.541666666664</v>
      </c>
      <c r="M89" s="56" t="s">
        <v>44</v>
      </c>
      <c r="N89" s="55">
        <f>Table1051012[[#This Row],[Class Start Date/Time]]</f>
        <v>44872.583333333328</v>
      </c>
      <c r="O89" s="53">
        <f>Table1051012[[#This Row],[Class Start Date/Time]]</f>
        <v>44872.583333333328</v>
      </c>
      <c r="P89" s="56" t="s">
        <v>44</v>
      </c>
      <c r="Q89" s="55">
        <f>Table1051012[[#This Row],[Lunch Start Date/Time]]</f>
        <v>44872.749999999993</v>
      </c>
      <c r="R89" s="53">
        <f>Table1051012[[#This Row],[iPad Optimization Start Date/Time]]</f>
        <v>44872.770833333328</v>
      </c>
      <c r="S89" s="56" t="s">
        <v>44</v>
      </c>
      <c r="T89" s="55">
        <f>Table1051012[[#This Row],[VF &amp; CP Start Date/Time]]</f>
        <v>44872.833333333328</v>
      </c>
      <c r="U89" s="53">
        <f>Table1051012[[#This Row],[iPad Opt. End Time]]</f>
        <v>44872.833333333328</v>
      </c>
      <c r="V89" s="56" t="s">
        <v>44</v>
      </c>
      <c r="W89" s="55">
        <f>Table1051012[[#This Row],[Class 2 Start Time]]+1/24</f>
        <v>44872.874999999993</v>
      </c>
      <c r="X89" s="57" t="s">
        <v>78</v>
      </c>
      <c r="Y89" s="57">
        <v>4</v>
      </c>
      <c r="Z89" s="57" t="s">
        <v>83</v>
      </c>
      <c r="AA89" s="58" t="s">
        <v>6</v>
      </c>
      <c r="AB89" s="58" t="s">
        <v>6</v>
      </c>
      <c r="AC89" s="63"/>
      <c r="AD89" s="63"/>
      <c r="AE89" s="57">
        <v>8</v>
      </c>
    </row>
    <row r="90" spans="1:31" ht="34.200000000000003" customHeight="1" thickBot="1">
      <c r="A90" s="50" t="s">
        <v>43</v>
      </c>
      <c r="B90" s="51">
        <v>44872.541666666664</v>
      </c>
      <c r="C90" s="52">
        <f>Table1051012[[#This Row],[Date]]</f>
        <v>44872.541666666664</v>
      </c>
      <c r="D90" s="52">
        <f>Table1051012[[#This Row],[Date]]+1/24</f>
        <v>44872.583333333328</v>
      </c>
      <c r="E90" s="52">
        <f>Table1051012[[#This Row],[Class Start Date/Time]]+(240/1440)</f>
        <v>44872.749999999993</v>
      </c>
      <c r="F90" s="52">
        <f>Table1051012[[#This Row],[Lunch Start Date/Time]]+0.5/24</f>
        <v>44872.770833333328</v>
      </c>
      <c r="G90" s="52">
        <f>Table1051012[[#This Row],[iPad Optimization Start Date/Time]]+1.5/24</f>
        <v>44872.833333333328</v>
      </c>
      <c r="H90" s="52">
        <f>Table1051012[[#This Row],[VF &amp; CP Start Date/Time]]+(60/1440)</f>
        <v>44872.874999999993</v>
      </c>
      <c r="I90" s="53">
        <f>Table1051012[[#This Row],[iPad Deployment Start Date/Time]]</f>
        <v>44872.541666666664</v>
      </c>
      <c r="J90" s="54" t="s">
        <v>44</v>
      </c>
      <c r="K90" s="55">
        <f>Table1051012[[#This Row],[End Date/Time]]</f>
        <v>44872.874999999993</v>
      </c>
      <c r="L90" s="53">
        <f>Table1051012[[#This Row],[iPad Deployment Start Date/Time]]</f>
        <v>44872.541666666664</v>
      </c>
      <c r="M90" s="56" t="s">
        <v>44</v>
      </c>
      <c r="N90" s="55">
        <f>Table1051012[[#This Row],[Class Start Date/Time]]</f>
        <v>44872.583333333328</v>
      </c>
      <c r="O90" s="53">
        <f>Table1051012[[#This Row],[Class Start Date/Time]]</f>
        <v>44872.583333333328</v>
      </c>
      <c r="P90" s="56" t="s">
        <v>44</v>
      </c>
      <c r="Q90" s="55">
        <f>Table1051012[[#This Row],[Lunch Start Date/Time]]</f>
        <v>44872.749999999993</v>
      </c>
      <c r="R90" s="53">
        <f>Table1051012[[#This Row],[iPad Optimization Start Date/Time]]</f>
        <v>44872.770833333328</v>
      </c>
      <c r="S90" s="56" t="s">
        <v>44</v>
      </c>
      <c r="T90" s="55">
        <f>Table1051012[[#This Row],[VF &amp; CP Start Date/Time]]</f>
        <v>44872.833333333328</v>
      </c>
      <c r="U90" s="53">
        <f>Table1051012[[#This Row],[iPad Opt. End Time]]</f>
        <v>44872.833333333328</v>
      </c>
      <c r="V90" s="56" t="s">
        <v>44</v>
      </c>
      <c r="W90" s="55">
        <f>Table1051012[[#This Row],[Class 2 Start Time]]+1/24</f>
        <v>44872.874999999993</v>
      </c>
      <c r="X90" s="57" t="s">
        <v>79</v>
      </c>
      <c r="Y90" s="57">
        <v>4</v>
      </c>
      <c r="Z90" s="57" t="s">
        <v>83</v>
      </c>
      <c r="AA90" s="58" t="s">
        <v>6</v>
      </c>
      <c r="AB90" s="58" t="s">
        <v>6</v>
      </c>
      <c r="AC90" s="63"/>
      <c r="AD90" s="63"/>
      <c r="AE90" s="57">
        <v>8</v>
      </c>
    </row>
    <row r="91" spans="1:31" ht="34.200000000000003" customHeight="1" thickBot="1">
      <c r="A91" s="50" t="s">
        <v>43</v>
      </c>
      <c r="B91" s="51">
        <v>44872.541666666664</v>
      </c>
      <c r="C91" s="52">
        <f>Table1051012[[#This Row],[Date]]</f>
        <v>44872.541666666664</v>
      </c>
      <c r="D91" s="52">
        <f>Table1051012[[#This Row],[Date]]+1/24</f>
        <v>44872.583333333328</v>
      </c>
      <c r="E91" s="52">
        <f>Table1051012[[#This Row],[Class Start Date/Time]]+(240/1440)</f>
        <v>44872.749999999993</v>
      </c>
      <c r="F91" s="52">
        <f>Table1051012[[#This Row],[Lunch Start Date/Time]]+0.5/24</f>
        <v>44872.770833333328</v>
      </c>
      <c r="G91" s="52">
        <f>Table1051012[[#This Row],[iPad Optimization Start Date/Time]]+1.5/24</f>
        <v>44872.833333333328</v>
      </c>
      <c r="H91" s="52">
        <f>Table1051012[[#This Row],[VF &amp; CP Start Date/Time]]+(60/1440)</f>
        <v>44872.874999999993</v>
      </c>
      <c r="I91" s="53">
        <f>Table1051012[[#This Row],[iPad Deployment Start Date/Time]]</f>
        <v>44872.541666666664</v>
      </c>
      <c r="J91" s="54" t="s">
        <v>44</v>
      </c>
      <c r="K91" s="55">
        <f>Table1051012[[#This Row],[End Date/Time]]</f>
        <v>44872.874999999993</v>
      </c>
      <c r="L91" s="53">
        <f>Table1051012[[#This Row],[iPad Deployment Start Date/Time]]</f>
        <v>44872.541666666664</v>
      </c>
      <c r="M91" s="56" t="s">
        <v>44</v>
      </c>
      <c r="N91" s="55">
        <f>Table1051012[[#This Row],[Class Start Date/Time]]</f>
        <v>44872.583333333328</v>
      </c>
      <c r="O91" s="53">
        <f>Table1051012[[#This Row],[Class Start Date/Time]]</f>
        <v>44872.583333333328</v>
      </c>
      <c r="P91" s="56" t="s">
        <v>44</v>
      </c>
      <c r="Q91" s="55">
        <f>Table1051012[[#This Row],[Lunch Start Date/Time]]</f>
        <v>44872.749999999993</v>
      </c>
      <c r="R91" s="53">
        <f>Table1051012[[#This Row],[iPad Optimization Start Date/Time]]</f>
        <v>44872.770833333328</v>
      </c>
      <c r="S91" s="56" t="s">
        <v>44</v>
      </c>
      <c r="T91" s="55">
        <f>Table1051012[[#This Row],[VF &amp; CP Start Date/Time]]</f>
        <v>44872.833333333328</v>
      </c>
      <c r="U91" s="53">
        <f>Table1051012[[#This Row],[iPad Opt. End Time]]</f>
        <v>44872.833333333328</v>
      </c>
      <c r="V91" s="56" t="s">
        <v>44</v>
      </c>
      <c r="W91" s="55">
        <f>Table1051012[[#This Row],[Class 2 Start Time]]+1/24</f>
        <v>44872.874999999993</v>
      </c>
      <c r="X91" s="57" t="s">
        <v>80</v>
      </c>
      <c r="Y91" s="57">
        <v>4</v>
      </c>
      <c r="Z91" s="57" t="s">
        <v>83</v>
      </c>
      <c r="AA91" s="58" t="s">
        <v>6</v>
      </c>
      <c r="AB91" s="58" t="s">
        <v>6</v>
      </c>
      <c r="AC91" s="61"/>
      <c r="AD91" s="62"/>
      <c r="AE91" s="57">
        <v>8</v>
      </c>
    </row>
    <row r="92" spans="1:31" ht="34.200000000000003" customHeight="1" thickBot="1">
      <c r="A92" s="50" t="s">
        <v>43</v>
      </c>
      <c r="B92" s="51">
        <v>44872.541666666664</v>
      </c>
      <c r="C92" s="52">
        <f>Table1051012[[#This Row],[Date]]</f>
        <v>44872.541666666664</v>
      </c>
      <c r="D92" s="52">
        <f>Table1051012[[#This Row],[Date]]+1/24</f>
        <v>44872.583333333328</v>
      </c>
      <c r="E92" s="52">
        <f>Table1051012[[#This Row],[Class Start Date/Time]]+(240/1440)</f>
        <v>44872.749999999993</v>
      </c>
      <c r="F92" s="52">
        <f>Table1051012[[#This Row],[Lunch Start Date/Time]]+0.5/24</f>
        <v>44872.770833333328</v>
      </c>
      <c r="G92" s="52">
        <f>Table1051012[[#This Row],[iPad Optimization Start Date/Time]]+1.5/24</f>
        <v>44872.833333333328</v>
      </c>
      <c r="H92" s="52">
        <f>Table1051012[[#This Row],[VF &amp; CP Start Date/Time]]+(60/1440)</f>
        <v>44872.874999999993</v>
      </c>
      <c r="I92" s="53">
        <f>Table1051012[[#This Row],[iPad Deployment Start Date/Time]]</f>
        <v>44872.541666666664</v>
      </c>
      <c r="J92" s="54" t="s">
        <v>44</v>
      </c>
      <c r="K92" s="55">
        <f>Table1051012[[#This Row],[End Date/Time]]</f>
        <v>44872.874999999993</v>
      </c>
      <c r="L92" s="53">
        <f>Table1051012[[#This Row],[iPad Deployment Start Date/Time]]</f>
        <v>44872.541666666664</v>
      </c>
      <c r="M92" s="56" t="s">
        <v>44</v>
      </c>
      <c r="N92" s="55">
        <f>Table1051012[[#This Row],[Class Start Date/Time]]</f>
        <v>44872.583333333328</v>
      </c>
      <c r="O92" s="53">
        <f>Table1051012[[#This Row],[Class Start Date/Time]]</f>
        <v>44872.583333333328</v>
      </c>
      <c r="P92" s="56" t="s">
        <v>44</v>
      </c>
      <c r="Q92" s="55">
        <f>Table1051012[[#This Row],[Lunch Start Date/Time]]</f>
        <v>44872.749999999993</v>
      </c>
      <c r="R92" s="53">
        <f>Table1051012[[#This Row],[iPad Optimization Start Date/Time]]</f>
        <v>44872.770833333328</v>
      </c>
      <c r="S92" s="56" t="s">
        <v>44</v>
      </c>
      <c r="T92" s="55">
        <f>Table1051012[[#This Row],[VF &amp; CP Start Date/Time]]</f>
        <v>44872.833333333328</v>
      </c>
      <c r="U92" s="53">
        <f>Table1051012[[#This Row],[iPad Opt. End Time]]</f>
        <v>44872.833333333328</v>
      </c>
      <c r="V92" s="56" t="s">
        <v>44</v>
      </c>
      <c r="W92" s="55">
        <f>Table1051012[[#This Row],[Class 2 Start Time]]+1/24</f>
        <v>44872.874999999993</v>
      </c>
      <c r="X92" s="57" t="s">
        <v>81</v>
      </c>
      <c r="Y92" s="57">
        <v>4</v>
      </c>
      <c r="Z92" s="57" t="s">
        <v>83</v>
      </c>
      <c r="AA92" s="58" t="s">
        <v>6</v>
      </c>
      <c r="AB92" s="58" t="s">
        <v>6</v>
      </c>
      <c r="AC92" s="61"/>
      <c r="AD92" s="62"/>
      <c r="AE92" s="57">
        <v>8</v>
      </c>
    </row>
    <row r="93" spans="1:31" ht="34.200000000000003" customHeight="1" thickBot="1">
      <c r="A93" s="50" t="s">
        <v>43</v>
      </c>
      <c r="B93" s="51">
        <v>44872.541666666664</v>
      </c>
      <c r="C93" s="52">
        <f>Table1051012[[#This Row],[Date]]</f>
        <v>44872.541666666664</v>
      </c>
      <c r="D93" s="52">
        <f>Table1051012[[#This Row],[Date]]+1/24</f>
        <v>44872.583333333328</v>
      </c>
      <c r="E93" s="52">
        <f>Table1051012[[#This Row],[Class Start Date/Time]]+(240/1440)</f>
        <v>44872.749999999993</v>
      </c>
      <c r="F93" s="52">
        <f>Table1051012[[#This Row],[Lunch Start Date/Time]]+0.5/24</f>
        <v>44872.770833333328</v>
      </c>
      <c r="G93" s="52">
        <f>Table1051012[[#This Row],[iPad Optimization Start Date/Time]]+1.5/24</f>
        <v>44872.833333333328</v>
      </c>
      <c r="H93" s="52">
        <f>Table1051012[[#This Row],[VF &amp; CP Start Date/Time]]+(60/1440)</f>
        <v>44872.874999999993</v>
      </c>
      <c r="I93" s="53">
        <f>Table1051012[[#This Row],[iPad Deployment Start Date/Time]]</f>
        <v>44872.541666666664</v>
      </c>
      <c r="J93" s="54" t="s">
        <v>44</v>
      </c>
      <c r="K93" s="55">
        <f>Table1051012[[#This Row],[End Date/Time]]</f>
        <v>44872.874999999993</v>
      </c>
      <c r="L93" s="53">
        <f>Table1051012[[#This Row],[iPad Deployment Start Date/Time]]</f>
        <v>44872.541666666664</v>
      </c>
      <c r="M93" s="56" t="s">
        <v>44</v>
      </c>
      <c r="N93" s="55">
        <f>Table1051012[[#This Row],[Class Start Date/Time]]</f>
        <v>44872.583333333328</v>
      </c>
      <c r="O93" s="53">
        <f>Table1051012[[#This Row],[Class Start Date/Time]]</f>
        <v>44872.583333333328</v>
      </c>
      <c r="P93" s="56" t="s">
        <v>44</v>
      </c>
      <c r="Q93" s="55">
        <f>Table1051012[[#This Row],[Lunch Start Date/Time]]</f>
        <v>44872.749999999993</v>
      </c>
      <c r="R93" s="53">
        <f>Table1051012[[#This Row],[iPad Optimization Start Date/Time]]</f>
        <v>44872.770833333328</v>
      </c>
      <c r="S93" s="56" t="s">
        <v>44</v>
      </c>
      <c r="T93" s="55">
        <f>Table1051012[[#This Row],[VF &amp; CP Start Date/Time]]</f>
        <v>44872.833333333328</v>
      </c>
      <c r="U93" s="53">
        <f>Table1051012[[#This Row],[iPad Opt. End Time]]</f>
        <v>44872.833333333328</v>
      </c>
      <c r="V93" s="56" t="s">
        <v>44</v>
      </c>
      <c r="W93" s="55">
        <f>Table1051012[[#This Row],[Class 2 Start Time]]+1/24</f>
        <v>44872.874999999993</v>
      </c>
      <c r="X93" s="57" t="s">
        <v>84</v>
      </c>
      <c r="Y93" s="57">
        <v>4</v>
      </c>
      <c r="Z93" s="57" t="s">
        <v>83</v>
      </c>
      <c r="AA93" s="58" t="s">
        <v>6</v>
      </c>
      <c r="AB93" s="58" t="s">
        <v>6</v>
      </c>
      <c r="AC93" s="61"/>
      <c r="AD93" s="62"/>
      <c r="AE93" s="57">
        <v>8</v>
      </c>
    </row>
    <row r="94" spans="1:31" ht="34.200000000000003" customHeight="1" thickBot="1">
      <c r="A94" s="50" t="s">
        <v>43</v>
      </c>
      <c r="B94" s="51">
        <v>44872.541666666664</v>
      </c>
      <c r="C94" s="52">
        <f>Table1051012[[#This Row],[Date]]</f>
        <v>44872.541666666664</v>
      </c>
      <c r="D94" s="52">
        <f>Table1051012[[#This Row],[Date]]+1/24</f>
        <v>44872.583333333328</v>
      </c>
      <c r="E94" s="52">
        <f>Table1051012[[#This Row],[Class Start Date/Time]]+(240/1440)</f>
        <v>44872.749999999993</v>
      </c>
      <c r="F94" s="52">
        <f>Table1051012[[#This Row],[Lunch Start Date/Time]]+0.5/24</f>
        <v>44872.770833333328</v>
      </c>
      <c r="G94" s="52">
        <f>Table1051012[[#This Row],[iPad Optimization Start Date/Time]]+1.5/24</f>
        <v>44872.833333333328</v>
      </c>
      <c r="H94" s="52">
        <f>Table1051012[[#This Row],[VF &amp; CP Start Date/Time]]+(60/1440)</f>
        <v>44872.874999999993</v>
      </c>
      <c r="I94" s="53">
        <f>Table1051012[[#This Row],[iPad Deployment Start Date/Time]]</f>
        <v>44872.541666666664</v>
      </c>
      <c r="J94" s="54" t="s">
        <v>44</v>
      </c>
      <c r="K94" s="55">
        <f>Table1051012[[#This Row],[End Date/Time]]</f>
        <v>44872.874999999993</v>
      </c>
      <c r="L94" s="53">
        <f>Table1051012[[#This Row],[iPad Deployment Start Date/Time]]</f>
        <v>44872.541666666664</v>
      </c>
      <c r="M94" s="56" t="s">
        <v>44</v>
      </c>
      <c r="N94" s="55">
        <f>Table1051012[[#This Row],[Class Start Date/Time]]</f>
        <v>44872.583333333328</v>
      </c>
      <c r="O94" s="53">
        <f>Table1051012[[#This Row],[Class Start Date/Time]]</f>
        <v>44872.583333333328</v>
      </c>
      <c r="P94" s="56" t="s">
        <v>44</v>
      </c>
      <c r="Q94" s="55">
        <f>Table1051012[[#This Row],[Lunch Start Date/Time]]</f>
        <v>44872.749999999993</v>
      </c>
      <c r="R94" s="53">
        <f>Table1051012[[#This Row],[iPad Optimization Start Date/Time]]</f>
        <v>44872.770833333328</v>
      </c>
      <c r="S94" s="56" t="s">
        <v>44</v>
      </c>
      <c r="T94" s="55">
        <f>Table1051012[[#This Row],[VF &amp; CP Start Date/Time]]</f>
        <v>44872.833333333328</v>
      </c>
      <c r="U94" s="53">
        <f>Table1051012[[#This Row],[iPad Opt. End Time]]</f>
        <v>44872.833333333328</v>
      </c>
      <c r="V94" s="56" t="s">
        <v>44</v>
      </c>
      <c r="W94" s="55">
        <f>Table1051012[[#This Row],[Class 2 Start Time]]+1/24</f>
        <v>44872.874999999993</v>
      </c>
      <c r="X94" s="57" t="s">
        <v>83</v>
      </c>
      <c r="Y94" s="57">
        <v>4</v>
      </c>
      <c r="Z94" s="57" t="s">
        <v>83</v>
      </c>
      <c r="AA94" s="58" t="s">
        <v>77</v>
      </c>
      <c r="AB94" s="58" t="s">
        <v>6</v>
      </c>
      <c r="AC94" s="61"/>
      <c r="AD94" s="62"/>
      <c r="AE94" s="57">
        <v>8</v>
      </c>
    </row>
    <row r="95" spans="1:31" ht="34.200000000000003" customHeight="1" thickBot="1">
      <c r="A95" s="11" t="s">
        <v>43</v>
      </c>
      <c r="B95" s="4">
        <v>44873.333333333336</v>
      </c>
      <c r="C95" s="18">
        <f>Table1051012[[#This Row],[Date]]</f>
        <v>44873.333333333336</v>
      </c>
      <c r="D95" s="18">
        <f>Table1051012[[#This Row],[Date]]+1/24</f>
        <v>44873.375</v>
      </c>
      <c r="E95" s="18">
        <f>Table1051012[[#This Row],[Class Start Date/Time]]+(240/1440)</f>
        <v>44873.541666666664</v>
      </c>
      <c r="F95" s="18">
        <f>Table1051012[[#This Row],[Lunch Start Date/Time]]+0.5/24</f>
        <v>44873.5625</v>
      </c>
      <c r="G95" s="18">
        <f>Table1051012[[#This Row],[iPad Optimization Start Date/Time]]+1.5/24</f>
        <v>44873.625</v>
      </c>
      <c r="H95" s="18">
        <f>Table1051012[[#This Row],[VF &amp; CP Start Date/Time]]+(60/1440)</f>
        <v>44873.666666666664</v>
      </c>
      <c r="I95" s="19">
        <f>Table1051012[[#This Row],[iPad Deployment Start Date/Time]]</f>
        <v>44873.333333333336</v>
      </c>
      <c r="J95" s="17" t="s">
        <v>44</v>
      </c>
      <c r="K95" s="22">
        <f>Table1051012[[#This Row],[End Date/Time]]</f>
        <v>44873.666666666664</v>
      </c>
      <c r="L95" s="19">
        <f>Table1051012[[#This Row],[iPad Deployment Start Date/Time]]</f>
        <v>44873.333333333336</v>
      </c>
      <c r="M95" s="18" t="s">
        <v>44</v>
      </c>
      <c r="N95" s="22">
        <f>Table1051012[[#This Row],[Class Start Date/Time]]</f>
        <v>44873.375</v>
      </c>
      <c r="O95" s="19">
        <f>Table1051012[[#This Row],[Class Start Date/Time]]</f>
        <v>44873.375</v>
      </c>
      <c r="P95" s="18" t="s">
        <v>44</v>
      </c>
      <c r="Q95" s="22">
        <f>Table1051012[[#This Row],[Lunch Start Date/Time]]</f>
        <v>44873.541666666664</v>
      </c>
      <c r="R95" s="19">
        <f>Table1051012[[#This Row],[iPad Optimization Start Date/Time]]</f>
        <v>44873.5625</v>
      </c>
      <c r="S95" s="18" t="s">
        <v>44</v>
      </c>
      <c r="T95" s="22">
        <f>Table1051012[[#This Row],[VF &amp; CP Start Date/Time]]</f>
        <v>44873.625</v>
      </c>
      <c r="U95" s="19">
        <f>Table1051012[[#This Row],[iPad Opt. End Time]]</f>
        <v>44873.625</v>
      </c>
      <c r="V95" s="18" t="s">
        <v>44</v>
      </c>
      <c r="W95" s="22">
        <f>Table1051012[[#This Row],[Class 2 Start Time]]+1/24</f>
        <v>44873.666666666664</v>
      </c>
      <c r="X95" s="5" t="s">
        <v>78</v>
      </c>
      <c r="Y95" s="5">
        <v>4</v>
      </c>
      <c r="Z95" s="5" t="s">
        <v>82</v>
      </c>
      <c r="AA95" s="13" t="s">
        <v>6</v>
      </c>
      <c r="AB95" s="13" t="s">
        <v>6</v>
      </c>
      <c r="AC95" s="61"/>
      <c r="AD95" s="62"/>
      <c r="AE95" s="5">
        <v>8</v>
      </c>
    </row>
    <row r="96" spans="1:31" ht="34.200000000000003" customHeight="1" thickBot="1">
      <c r="A96" s="11" t="s">
        <v>43</v>
      </c>
      <c r="B96" s="4">
        <v>44873.333333333336</v>
      </c>
      <c r="C96" s="18">
        <f>Table1051012[[#This Row],[Date]]</f>
        <v>44873.333333333336</v>
      </c>
      <c r="D96" s="18">
        <f>Table1051012[[#This Row],[Date]]+1/24</f>
        <v>44873.375</v>
      </c>
      <c r="E96" s="18">
        <f>Table1051012[[#This Row],[Class Start Date/Time]]+(240/1440)</f>
        <v>44873.541666666664</v>
      </c>
      <c r="F96" s="18">
        <f>Table1051012[[#This Row],[Lunch Start Date/Time]]+0.5/24</f>
        <v>44873.5625</v>
      </c>
      <c r="G96" s="18">
        <f>Table1051012[[#This Row],[iPad Optimization Start Date/Time]]+1.5/24</f>
        <v>44873.625</v>
      </c>
      <c r="H96" s="18">
        <f>Table1051012[[#This Row],[VF &amp; CP Start Date/Time]]+(60/1440)</f>
        <v>44873.666666666664</v>
      </c>
      <c r="I96" s="19">
        <f>Table1051012[[#This Row],[iPad Deployment Start Date/Time]]</f>
        <v>44873.333333333336</v>
      </c>
      <c r="J96" s="17" t="s">
        <v>44</v>
      </c>
      <c r="K96" s="22">
        <f>Table1051012[[#This Row],[End Date/Time]]</f>
        <v>44873.666666666664</v>
      </c>
      <c r="L96" s="19">
        <f>Table1051012[[#This Row],[iPad Deployment Start Date/Time]]</f>
        <v>44873.333333333336</v>
      </c>
      <c r="M96" s="18" t="s">
        <v>44</v>
      </c>
      <c r="N96" s="22">
        <f>Table1051012[[#This Row],[Class Start Date/Time]]</f>
        <v>44873.375</v>
      </c>
      <c r="O96" s="19">
        <f>Table1051012[[#This Row],[Class Start Date/Time]]</f>
        <v>44873.375</v>
      </c>
      <c r="P96" s="18" t="s">
        <v>44</v>
      </c>
      <c r="Q96" s="22">
        <f>Table1051012[[#This Row],[Lunch Start Date/Time]]</f>
        <v>44873.541666666664</v>
      </c>
      <c r="R96" s="19">
        <f>Table1051012[[#This Row],[iPad Optimization Start Date/Time]]</f>
        <v>44873.5625</v>
      </c>
      <c r="S96" s="18" t="s">
        <v>44</v>
      </c>
      <c r="T96" s="22">
        <f>Table1051012[[#This Row],[VF &amp; CP Start Date/Time]]</f>
        <v>44873.625</v>
      </c>
      <c r="U96" s="19">
        <f>Table1051012[[#This Row],[iPad Opt. End Time]]</f>
        <v>44873.625</v>
      </c>
      <c r="V96" s="18" t="s">
        <v>44</v>
      </c>
      <c r="W96" s="22">
        <f>Table1051012[[#This Row],[Class 2 Start Time]]+1/24</f>
        <v>44873.666666666664</v>
      </c>
      <c r="X96" s="5" t="s">
        <v>79</v>
      </c>
      <c r="Y96" s="5">
        <v>4</v>
      </c>
      <c r="Z96" s="5" t="s">
        <v>82</v>
      </c>
      <c r="AA96" s="13" t="s">
        <v>6</v>
      </c>
      <c r="AB96" s="13" t="s">
        <v>6</v>
      </c>
      <c r="AC96" s="61"/>
      <c r="AD96" s="62"/>
      <c r="AE96" s="5">
        <v>8</v>
      </c>
    </row>
    <row r="97" spans="1:31" ht="34.200000000000003" customHeight="1" thickBot="1">
      <c r="A97" s="11" t="s">
        <v>43</v>
      </c>
      <c r="B97" s="4">
        <v>44873.333333333336</v>
      </c>
      <c r="C97" s="18">
        <f>Table1051012[[#This Row],[Date]]</f>
        <v>44873.333333333336</v>
      </c>
      <c r="D97" s="18">
        <f>Table1051012[[#This Row],[Date]]+1/24</f>
        <v>44873.375</v>
      </c>
      <c r="E97" s="18">
        <f>Table1051012[[#This Row],[Class Start Date/Time]]+(240/1440)</f>
        <v>44873.541666666664</v>
      </c>
      <c r="F97" s="18">
        <f>Table1051012[[#This Row],[Lunch Start Date/Time]]+0.5/24</f>
        <v>44873.5625</v>
      </c>
      <c r="G97" s="18">
        <f>Table1051012[[#This Row],[iPad Optimization Start Date/Time]]+1.5/24</f>
        <v>44873.625</v>
      </c>
      <c r="H97" s="18">
        <f>Table1051012[[#This Row],[VF &amp; CP Start Date/Time]]+(60/1440)</f>
        <v>44873.666666666664</v>
      </c>
      <c r="I97" s="19">
        <f>Table1051012[[#This Row],[iPad Deployment Start Date/Time]]</f>
        <v>44873.333333333336</v>
      </c>
      <c r="J97" s="17" t="s">
        <v>44</v>
      </c>
      <c r="K97" s="22">
        <f>Table1051012[[#This Row],[End Date/Time]]</f>
        <v>44873.666666666664</v>
      </c>
      <c r="L97" s="19">
        <f>Table1051012[[#This Row],[iPad Deployment Start Date/Time]]</f>
        <v>44873.333333333336</v>
      </c>
      <c r="M97" s="18" t="s">
        <v>44</v>
      </c>
      <c r="N97" s="22">
        <f>Table1051012[[#This Row],[Class Start Date/Time]]</f>
        <v>44873.375</v>
      </c>
      <c r="O97" s="19">
        <f>Table1051012[[#This Row],[Class Start Date/Time]]</f>
        <v>44873.375</v>
      </c>
      <c r="P97" s="18" t="s">
        <v>44</v>
      </c>
      <c r="Q97" s="22">
        <f>Table1051012[[#This Row],[Lunch Start Date/Time]]</f>
        <v>44873.541666666664</v>
      </c>
      <c r="R97" s="19">
        <f>Table1051012[[#This Row],[iPad Optimization Start Date/Time]]</f>
        <v>44873.5625</v>
      </c>
      <c r="S97" s="18" t="s">
        <v>44</v>
      </c>
      <c r="T97" s="22">
        <f>Table1051012[[#This Row],[VF &amp; CP Start Date/Time]]</f>
        <v>44873.625</v>
      </c>
      <c r="U97" s="19">
        <f>Table1051012[[#This Row],[iPad Opt. End Time]]</f>
        <v>44873.625</v>
      </c>
      <c r="V97" s="18" t="s">
        <v>44</v>
      </c>
      <c r="W97" s="22">
        <f>Table1051012[[#This Row],[Class 2 Start Time]]+1/24</f>
        <v>44873.666666666664</v>
      </c>
      <c r="X97" s="5" t="s">
        <v>80</v>
      </c>
      <c r="Y97" s="5">
        <v>4</v>
      </c>
      <c r="Z97" s="5" t="s">
        <v>82</v>
      </c>
      <c r="AA97" s="13" t="s">
        <v>6</v>
      </c>
      <c r="AB97" s="13" t="s">
        <v>6</v>
      </c>
      <c r="AC97" s="61"/>
      <c r="AD97" s="62"/>
      <c r="AE97" s="5">
        <v>8</v>
      </c>
    </row>
    <row r="98" spans="1:31" ht="34.200000000000003" customHeight="1" thickBot="1">
      <c r="A98" s="11" t="s">
        <v>43</v>
      </c>
      <c r="B98" s="4">
        <v>44873.333333333336</v>
      </c>
      <c r="C98" s="18">
        <f>Table1051012[[#This Row],[Date]]</f>
        <v>44873.333333333336</v>
      </c>
      <c r="D98" s="18">
        <f>Table1051012[[#This Row],[Date]]+1/24</f>
        <v>44873.375</v>
      </c>
      <c r="E98" s="18">
        <f>Table1051012[[#This Row],[Class Start Date/Time]]+(240/1440)</f>
        <v>44873.541666666664</v>
      </c>
      <c r="F98" s="18">
        <f>Table1051012[[#This Row],[Lunch Start Date/Time]]+0.5/24</f>
        <v>44873.5625</v>
      </c>
      <c r="G98" s="18">
        <f>Table1051012[[#This Row],[iPad Optimization Start Date/Time]]+1.5/24</f>
        <v>44873.625</v>
      </c>
      <c r="H98" s="18">
        <f>Table1051012[[#This Row],[VF &amp; CP Start Date/Time]]+(60/1440)</f>
        <v>44873.666666666664</v>
      </c>
      <c r="I98" s="19">
        <f>Table1051012[[#This Row],[iPad Deployment Start Date/Time]]</f>
        <v>44873.333333333336</v>
      </c>
      <c r="J98" s="17" t="s">
        <v>44</v>
      </c>
      <c r="K98" s="22">
        <f>Table1051012[[#This Row],[End Date/Time]]</f>
        <v>44873.666666666664</v>
      </c>
      <c r="L98" s="19">
        <f>Table1051012[[#This Row],[iPad Deployment Start Date/Time]]</f>
        <v>44873.333333333336</v>
      </c>
      <c r="M98" s="18" t="s">
        <v>44</v>
      </c>
      <c r="N98" s="22">
        <f>Table1051012[[#This Row],[Class Start Date/Time]]</f>
        <v>44873.375</v>
      </c>
      <c r="O98" s="19">
        <f>Table1051012[[#This Row],[Class Start Date/Time]]</f>
        <v>44873.375</v>
      </c>
      <c r="P98" s="18" t="s">
        <v>44</v>
      </c>
      <c r="Q98" s="22">
        <f>Table1051012[[#This Row],[Lunch Start Date/Time]]</f>
        <v>44873.541666666664</v>
      </c>
      <c r="R98" s="19">
        <f>Table1051012[[#This Row],[iPad Optimization Start Date/Time]]</f>
        <v>44873.5625</v>
      </c>
      <c r="S98" s="18" t="s">
        <v>44</v>
      </c>
      <c r="T98" s="22">
        <f>Table1051012[[#This Row],[VF &amp; CP Start Date/Time]]</f>
        <v>44873.625</v>
      </c>
      <c r="U98" s="19">
        <f>Table1051012[[#This Row],[iPad Opt. End Time]]</f>
        <v>44873.625</v>
      </c>
      <c r="V98" s="18" t="s">
        <v>44</v>
      </c>
      <c r="W98" s="22">
        <f>Table1051012[[#This Row],[Class 2 Start Time]]+1/24</f>
        <v>44873.666666666664</v>
      </c>
      <c r="X98" s="5" t="s">
        <v>81</v>
      </c>
      <c r="Y98" s="5">
        <v>4</v>
      </c>
      <c r="Z98" s="5" t="s">
        <v>82</v>
      </c>
      <c r="AA98" s="13" t="s">
        <v>6</v>
      </c>
      <c r="AB98" s="13" t="s">
        <v>6</v>
      </c>
      <c r="AC98" s="61"/>
      <c r="AD98" s="62"/>
      <c r="AE98" s="5">
        <v>8</v>
      </c>
    </row>
    <row r="99" spans="1:31" ht="34.200000000000003" customHeight="1" thickBot="1">
      <c r="A99" s="11" t="s">
        <v>43</v>
      </c>
      <c r="B99" s="4">
        <v>44873.333333333336</v>
      </c>
      <c r="C99" s="18">
        <f>Table1051012[[#This Row],[Date]]</f>
        <v>44873.333333333336</v>
      </c>
      <c r="D99" s="18">
        <f>Table1051012[[#This Row],[Date]]+1/24</f>
        <v>44873.375</v>
      </c>
      <c r="E99" s="18">
        <f>Table1051012[[#This Row],[Class Start Date/Time]]+(240/1440)</f>
        <v>44873.541666666664</v>
      </c>
      <c r="F99" s="18">
        <f>Table1051012[[#This Row],[Lunch Start Date/Time]]+0.5/24</f>
        <v>44873.5625</v>
      </c>
      <c r="G99" s="18">
        <f>Table1051012[[#This Row],[iPad Optimization Start Date/Time]]+1.5/24</f>
        <v>44873.625</v>
      </c>
      <c r="H99" s="18">
        <f>Table1051012[[#This Row],[VF &amp; CP Start Date/Time]]+(60/1440)</f>
        <v>44873.666666666664</v>
      </c>
      <c r="I99" s="19">
        <f>Table1051012[[#This Row],[iPad Deployment Start Date/Time]]</f>
        <v>44873.333333333336</v>
      </c>
      <c r="J99" s="17" t="s">
        <v>44</v>
      </c>
      <c r="K99" s="22">
        <f>Table1051012[[#This Row],[End Date/Time]]</f>
        <v>44873.666666666664</v>
      </c>
      <c r="L99" s="19">
        <f>Table1051012[[#This Row],[iPad Deployment Start Date/Time]]</f>
        <v>44873.333333333336</v>
      </c>
      <c r="M99" s="18" t="s">
        <v>44</v>
      </c>
      <c r="N99" s="22">
        <f>Table1051012[[#This Row],[Class Start Date/Time]]</f>
        <v>44873.375</v>
      </c>
      <c r="O99" s="19">
        <f>Table1051012[[#This Row],[Class Start Date/Time]]</f>
        <v>44873.375</v>
      </c>
      <c r="P99" s="18" t="s">
        <v>44</v>
      </c>
      <c r="Q99" s="22">
        <f>Table1051012[[#This Row],[Lunch Start Date/Time]]</f>
        <v>44873.541666666664</v>
      </c>
      <c r="R99" s="19">
        <f>Table1051012[[#This Row],[iPad Optimization Start Date/Time]]</f>
        <v>44873.5625</v>
      </c>
      <c r="S99" s="18" t="s">
        <v>44</v>
      </c>
      <c r="T99" s="22">
        <f>Table1051012[[#This Row],[VF &amp; CP Start Date/Time]]</f>
        <v>44873.625</v>
      </c>
      <c r="U99" s="19">
        <f>Table1051012[[#This Row],[iPad Opt. End Time]]</f>
        <v>44873.625</v>
      </c>
      <c r="V99" s="18" t="s">
        <v>44</v>
      </c>
      <c r="W99" s="22">
        <f>Table1051012[[#This Row],[Class 2 Start Time]]+1/24</f>
        <v>44873.666666666664</v>
      </c>
      <c r="X99" s="5" t="s">
        <v>84</v>
      </c>
      <c r="Y99" s="5">
        <v>4</v>
      </c>
      <c r="Z99" s="5" t="s">
        <v>82</v>
      </c>
      <c r="AA99" s="13" t="s">
        <v>6</v>
      </c>
      <c r="AB99" s="13" t="s">
        <v>6</v>
      </c>
      <c r="AC99" s="61"/>
      <c r="AD99" s="62"/>
      <c r="AE99" s="5">
        <v>8</v>
      </c>
    </row>
    <row r="100" spans="1:31" ht="34.200000000000003" customHeight="1" thickBot="1">
      <c r="A100" s="11" t="s">
        <v>43</v>
      </c>
      <c r="B100" s="4">
        <v>44873.333333333336</v>
      </c>
      <c r="C100" s="18">
        <f>Table1051012[[#This Row],[Date]]</f>
        <v>44873.333333333336</v>
      </c>
      <c r="D100" s="18">
        <f>Table1051012[[#This Row],[Date]]+1/24</f>
        <v>44873.375</v>
      </c>
      <c r="E100" s="18">
        <f>Table1051012[[#This Row],[Class Start Date/Time]]+(240/1440)</f>
        <v>44873.541666666664</v>
      </c>
      <c r="F100" s="18">
        <f>Table1051012[[#This Row],[Lunch Start Date/Time]]+0.5/24</f>
        <v>44873.5625</v>
      </c>
      <c r="G100" s="18">
        <f>Table1051012[[#This Row],[iPad Optimization Start Date/Time]]+1.5/24</f>
        <v>44873.625</v>
      </c>
      <c r="H100" s="18">
        <f>Table1051012[[#This Row],[VF &amp; CP Start Date/Time]]+(60/1440)</f>
        <v>44873.666666666664</v>
      </c>
      <c r="I100" s="19">
        <f>Table1051012[[#This Row],[iPad Deployment Start Date/Time]]</f>
        <v>44873.333333333336</v>
      </c>
      <c r="J100" s="17" t="s">
        <v>44</v>
      </c>
      <c r="K100" s="22">
        <f>Table1051012[[#This Row],[End Date/Time]]</f>
        <v>44873.666666666664</v>
      </c>
      <c r="L100" s="19">
        <f>Table1051012[[#This Row],[iPad Deployment Start Date/Time]]</f>
        <v>44873.333333333336</v>
      </c>
      <c r="M100" s="18" t="s">
        <v>44</v>
      </c>
      <c r="N100" s="22">
        <f>Table1051012[[#This Row],[Class Start Date/Time]]</f>
        <v>44873.375</v>
      </c>
      <c r="O100" s="19">
        <f>Table1051012[[#This Row],[Class Start Date/Time]]</f>
        <v>44873.375</v>
      </c>
      <c r="P100" s="18" t="s">
        <v>44</v>
      </c>
      <c r="Q100" s="22">
        <f>Table1051012[[#This Row],[Lunch Start Date/Time]]</f>
        <v>44873.541666666664</v>
      </c>
      <c r="R100" s="19">
        <f>Table1051012[[#This Row],[iPad Optimization Start Date/Time]]</f>
        <v>44873.5625</v>
      </c>
      <c r="S100" s="18" t="s">
        <v>44</v>
      </c>
      <c r="T100" s="22">
        <f>Table1051012[[#This Row],[VF &amp; CP Start Date/Time]]</f>
        <v>44873.625</v>
      </c>
      <c r="U100" s="19">
        <f>Table1051012[[#This Row],[iPad Opt. End Time]]</f>
        <v>44873.625</v>
      </c>
      <c r="V100" s="18" t="s">
        <v>44</v>
      </c>
      <c r="W100" s="22">
        <f>Table1051012[[#This Row],[Class 2 Start Time]]+1/24</f>
        <v>44873.666666666664</v>
      </c>
      <c r="X100" s="5" t="s">
        <v>83</v>
      </c>
      <c r="Y100" s="5">
        <v>4</v>
      </c>
      <c r="Z100" s="5" t="s">
        <v>82</v>
      </c>
      <c r="AA100" s="13" t="s">
        <v>6</v>
      </c>
      <c r="AB100" s="13" t="s">
        <v>6</v>
      </c>
      <c r="AC100" s="61"/>
      <c r="AD100" s="62"/>
      <c r="AE100" s="5">
        <v>8</v>
      </c>
    </row>
    <row r="101" spans="1:31" ht="34.200000000000003" customHeight="1" thickBot="1">
      <c r="A101" s="11" t="s">
        <v>38</v>
      </c>
      <c r="B101" s="4">
        <v>44874.333333333336</v>
      </c>
      <c r="C101" s="18">
        <f>Table1051012[[#This Row],[Date]]</f>
        <v>44874.333333333336</v>
      </c>
      <c r="D101" s="18">
        <f>Table1051012[[#This Row],[Date]]+1/24</f>
        <v>44874.375</v>
      </c>
      <c r="E101" s="18">
        <f>Table1051012[[#This Row],[Class Start Date/Time]]+(240/1440)</f>
        <v>44874.541666666664</v>
      </c>
      <c r="F101" s="18">
        <f>Table1051012[[#This Row],[Lunch Start Date/Time]]+0.5/24</f>
        <v>44874.5625</v>
      </c>
      <c r="G101" s="18" t="s">
        <v>6</v>
      </c>
      <c r="H101" s="18">
        <f>Table1051012[[#This Row],[iPad Optimization Start Date/Time]]+1.5/24</f>
        <v>44874.625</v>
      </c>
      <c r="I101" s="19">
        <f>Table1051012[[#This Row],[iPad Deployment Start Date/Time]]</f>
        <v>44874.333333333336</v>
      </c>
      <c r="J101" s="17" t="s">
        <v>44</v>
      </c>
      <c r="K101" s="22">
        <f>Table1051012[[#This Row],[End Date/Time]]</f>
        <v>44874.625</v>
      </c>
      <c r="L101" s="19">
        <f>Table1051012[[#This Row],[iPad Deployment Start Date/Time]]</f>
        <v>44874.333333333336</v>
      </c>
      <c r="M101" s="18" t="s">
        <v>44</v>
      </c>
      <c r="N101" s="22">
        <f>Table1051012[[#This Row],[Class Start Date/Time]]</f>
        <v>44874.375</v>
      </c>
      <c r="O101" s="19">
        <f>Table1051012[[#This Row],[Class Start Date/Time]]</f>
        <v>44874.375</v>
      </c>
      <c r="P101" s="18" t="s">
        <v>44</v>
      </c>
      <c r="Q101" s="22">
        <f>Table1051012[[#This Row],[Lunch Start Date/Time]]</f>
        <v>44874.541666666664</v>
      </c>
      <c r="R101" s="19">
        <f>Table1051012[[#This Row],[iPad Optimization Start Date/Time]]</f>
        <v>44874.5625</v>
      </c>
      <c r="S101" s="18" t="s">
        <v>44</v>
      </c>
      <c r="T101" s="22">
        <f>Table1051012[[#This Row],[End Date/Time]]</f>
        <v>44874.625</v>
      </c>
      <c r="U101" s="19" t="str">
        <f>Table1051012[[#This Row],[VF &amp; CP Start Date/Time]]</f>
        <v>N/A</v>
      </c>
      <c r="V101" s="18" t="s">
        <v>44</v>
      </c>
      <c r="W101" s="22">
        <f>Table1051012[[#This Row],[End Date/Time]]</f>
        <v>44874.625</v>
      </c>
      <c r="X101" s="5" t="s">
        <v>78</v>
      </c>
      <c r="Y101" s="5">
        <v>4</v>
      </c>
      <c r="Z101" s="5" t="s">
        <v>82</v>
      </c>
      <c r="AA101" s="13" t="s">
        <v>6</v>
      </c>
      <c r="AB101" s="13" t="s">
        <v>6</v>
      </c>
      <c r="AC101" s="61"/>
      <c r="AD101" s="62"/>
      <c r="AE101" s="5">
        <v>7</v>
      </c>
    </row>
    <row r="102" spans="1:31" ht="34.200000000000003" customHeight="1" thickBot="1">
      <c r="A102" s="11" t="s">
        <v>38</v>
      </c>
      <c r="B102" s="4">
        <v>44874.333333333336</v>
      </c>
      <c r="C102" s="18">
        <f>Table1051012[[#This Row],[Date]]</f>
        <v>44874.333333333336</v>
      </c>
      <c r="D102" s="18">
        <f>Table1051012[[#This Row],[Date]]+1/24</f>
        <v>44874.375</v>
      </c>
      <c r="E102" s="18">
        <f>Table1051012[[#This Row],[Class Start Date/Time]]+(240/1440)</f>
        <v>44874.541666666664</v>
      </c>
      <c r="F102" s="18">
        <f>Table1051012[[#This Row],[Lunch Start Date/Time]]+0.5/24</f>
        <v>44874.5625</v>
      </c>
      <c r="G102" s="18" t="s">
        <v>6</v>
      </c>
      <c r="H102" s="18">
        <f>Table1051012[[#This Row],[iPad Optimization Start Date/Time]]+1.5/24</f>
        <v>44874.625</v>
      </c>
      <c r="I102" s="19">
        <f>Table1051012[[#This Row],[iPad Deployment Start Date/Time]]</f>
        <v>44874.333333333336</v>
      </c>
      <c r="J102" s="17" t="s">
        <v>44</v>
      </c>
      <c r="K102" s="22">
        <f>Table1051012[[#This Row],[End Date/Time]]</f>
        <v>44874.625</v>
      </c>
      <c r="L102" s="19">
        <f>Table1051012[[#This Row],[iPad Deployment Start Date/Time]]</f>
        <v>44874.333333333336</v>
      </c>
      <c r="M102" s="18" t="s">
        <v>44</v>
      </c>
      <c r="N102" s="22">
        <f>Table1051012[[#This Row],[Class Start Date/Time]]</f>
        <v>44874.375</v>
      </c>
      <c r="O102" s="19">
        <f>Table1051012[[#This Row],[Class Start Date/Time]]</f>
        <v>44874.375</v>
      </c>
      <c r="P102" s="18" t="s">
        <v>44</v>
      </c>
      <c r="Q102" s="22">
        <f>Table1051012[[#This Row],[Lunch Start Date/Time]]</f>
        <v>44874.541666666664</v>
      </c>
      <c r="R102" s="19">
        <f>Table1051012[[#This Row],[iPad Optimization Start Date/Time]]</f>
        <v>44874.5625</v>
      </c>
      <c r="S102" s="18" t="s">
        <v>44</v>
      </c>
      <c r="T102" s="22">
        <f>Table1051012[[#This Row],[End Date/Time]]</f>
        <v>44874.625</v>
      </c>
      <c r="U102" s="19" t="str">
        <f>Table1051012[[#This Row],[VF &amp; CP Start Date/Time]]</f>
        <v>N/A</v>
      </c>
      <c r="V102" s="18" t="s">
        <v>44</v>
      </c>
      <c r="W102" s="22">
        <f>Table1051012[[#This Row],[End Date/Time]]</f>
        <v>44874.625</v>
      </c>
      <c r="X102" s="5" t="s">
        <v>79</v>
      </c>
      <c r="Y102" s="5">
        <v>4</v>
      </c>
      <c r="Z102" s="5" t="s">
        <v>82</v>
      </c>
      <c r="AA102" s="13" t="s">
        <v>6</v>
      </c>
      <c r="AB102" s="13" t="s">
        <v>6</v>
      </c>
      <c r="AC102" s="61"/>
      <c r="AD102" s="62"/>
      <c r="AE102" s="5">
        <v>7</v>
      </c>
    </row>
    <row r="103" spans="1:31" ht="34.200000000000003" customHeight="1" thickBot="1">
      <c r="A103" s="11" t="s">
        <v>38</v>
      </c>
      <c r="B103" s="4">
        <v>44874.333333333336</v>
      </c>
      <c r="C103" s="18">
        <f>Table1051012[[#This Row],[Date]]</f>
        <v>44874.333333333336</v>
      </c>
      <c r="D103" s="18">
        <f>Table1051012[[#This Row],[Date]]+1/24</f>
        <v>44874.375</v>
      </c>
      <c r="E103" s="18">
        <f>Table1051012[[#This Row],[Class Start Date/Time]]+(240/1440)</f>
        <v>44874.541666666664</v>
      </c>
      <c r="F103" s="18">
        <f>Table1051012[[#This Row],[Lunch Start Date/Time]]+0.5/24</f>
        <v>44874.5625</v>
      </c>
      <c r="G103" s="18" t="s">
        <v>6</v>
      </c>
      <c r="H103" s="18">
        <f>Table1051012[[#This Row],[iPad Optimization Start Date/Time]]+1.5/24</f>
        <v>44874.625</v>
      </c>
      <c r="I103" s="19">
        <f>Table1051012[[#This Row],[iPad Deployment Start Date/Time]]</f>
        <v>44874.333333333336</v>
      </c>
      <c r="J103" s="17" t="s">
        <v>44</v>
      </c>
      <c r="K103" s="22">
        <f>Table1051012[[#This Row],[End Date/Time]]</f>
        <v>44874.625</v>
      </c>
      <c r="L103" s="19">
        <f>Table1051012[[#This Row],[iPad Deployment Start Date/Time]]</f>
        <v>44874.333333333336</v>
      </c>
      <c r="M103" s="18" t="s">
        <v>44</v>
      </c>
      <c r="N103" s="22">
        <f>Table1051012[[#This Row],[Class Start Date/Time]]</f>
        <v>44874.375</v>
      </c>
      <c r="O103" s="19">
        <f>Table1051012[[#This Row],[Class Start Date/Time]]</f>
        <v>44874.375</v>
      </c>
      <c r="P103" s="18" t="s">
        <v>44</v>
      </c>
      <c r="Q103" s="22">
        <f>Table1051012[[#This Row],[Lunch Start Date/Time]]</f>
        <v>44874.541666666664</v>
      </c>
      <c r="R103" s="19">
        <f>Table1051012[[#This Row],[iPad Optimization Start Date/Time]]</f>
        <v>44874.5625</v>
      </c>
      <c r="S103" s="18" t="s">
        <v>44</v>
      </c>
      <c r="T103" s="22">
        <f>Table1051012[[#This Row],[End Date/Time]]</f>
        <v>44874.625</v>
      </c>
      <c r="U103" s="19" t="str">
        <f>Table1051012[[#This Row],[VF &amp; CP Start Date/Time]]</f>
        <v>N/A</v>
      </c>
      <c r="V103" s="18" t="s">
        <v>44</v>
      </c>
      <c r="W103" s="22">
        <f>Table1051012[[#This Row],[End Date/Time]]</f>
        <v>44874.625</v>
      </c>
      <c r="X103" s="5" t="s">
        <v>80</v>
      </c>
      <c r="Y103" s="5">
        <v>4</v>
      </c>
      <c r="Z103" s="5" t="s">
        <v>82</v>
      </c>
      <c r="AA103" s="13" t="s">
        <v>6</v>
      </c>
      <c r="AB103" s="13" t="s">
        <v>6</v>
      </c>
      <c r="AC103" s="61"/>
      <c r="AD103" s="62"/>
      <c r="AE103" s="5">
        <v>7</v>
      </c>
    </row>
    <row r="104" spans="1:31" ht="34.200000000000003" customHeight="1" thickBot="1">
      <c r="A104" s="11" t="s">
        <v>38</v>
      </c>
      <c r="B104" s="4">
        <v>44874.333333333336</v>
      </c>
      <c r="C104" s="18">
        <f>Table1051012[[#This Row],[Date]]</f>
        <v>44874.333333333336</v>
      </c>
      <c r="D104" s="18">
        <f>Table1051012[[#This Row],[Date]]+1/24</f>
        <v>44874.375</v>
      </c>
      <c r="E104" s="18">
        <f>Table1051012[[#This Row],[Class Start Date/Time]]+(240/1440)</f>
        <v>44874.541666666664</v>
      </c>
      <c r="F104" s="18">
        <f>Table1051012[[#This Row],[Lunch Start Date/Time]]+0.5/24</f>
        <v>44874.5625</v>
      </c>
      <c r="G104" s="18" t="s">
        <v>6</v>
      </c>
      <c r="H104" s="18">
        <f>Table1051012[[#This Row],[iPad Optimization Start Date/Time]]+1.5/24</f>
        <v>44874.625</v>
      </c>
      <c r="I104" s="19">
        <f>Table1051012[[#This Row],[iPad Deployment Start Date/Time]]</f>
        <v>44874.333333333336</v>
      </c>
      <c r="J104" s="17" t="s">
        <v>44</v>
      </c>
      <c r="K104" s="22">
        <f>Table1051012[[#This Row],[End Date/Time]]</f>
        <v>44874.625</v>
      </c>
      <c r="L104" s="19">
        <f>Table1051012[[#This Row],[iPad Deployment Start Date/Time]]</f>
        <v>44874.333333333336</v>
      </c>
      <c r="M104" s="18" t="s">
        <v>44</v>
      </c>
      <c r="N104" s="22">
        <f>Table1051012[[#This Row],[Class Start Date/Time]]</f>
        <v>44874.375</v>
      </c>
      <c r="O104" s="19">
        <f>Table1051012[[#This Row],[Class Start Date/Time]]</f>
        <v>44874.375</v>
      </c>
      <c r="P104" s="18" t="s">
        <v>44</v>
      </c>
      <c r="Q104" s="22">
        <f>Table1051012[[#This Row],[Lunch Start Date/Time]]</f>
        <v>44874.541666666664</v>
      </c>
      <c r="R104" s="19">
        <f>Table1051012[[#This Row],[iPad Optimization Start Date/Time]]</f>
        <v>44874.5625</v>
      </c>
      <c r="S104" s="18" t="s">
        <v>44</v>
      </c>
      <c r="T104" s="22">
        <f>Table1051012[[#This Row],[End Date/Time]]</f>
        <v>44874.625</v>
      </c>
      <c r="U104" s="19" t="str">
        <f>Table1051012[[#This Row],[VF &amp; CP Start Date/Time]]</f>
        <v>N/A</v>
      </c>
      <c r="V104" s="18" t="s">
        <v>44</v>
      </c>
      <c r="W104" s="22">
        <f>Table1051012[[#This Row],[End Date/Time]]</f>
        <v>44874.625</v>
      </c>
      <c r="X104" s="5" t="s">
        <v>81</v>
      </c>
      <c r="Y104" s="5">
        <v>4</v>
      </c>
      <c r="Z104" s="5" t="s">
        <v>82</v>
      </c>
      <c r="AA104" s="13" t="s">
        <v>6</v>
      </c>
      <c r="AB104" s="13" t="s">
        <v>6</v>
      </c>
      <c r="AC104" s="61"/>
      <c r="AD104" s="62"/>
      <c r="AE104" s="5">
        <v>7</v>
      </c>
    </row>
    <row r="105" spans="1:31" ht="34.200000000000003" customHeight="1" thickBot="1">
      <c r="A105" s="11" t="s">
        <v>38</v>
      </c>
      <c r="B105" s="4">
        <v>44874.333333333336</v>
      </c>
      <c r="C105" s="18">
        <f>Table1051012[[#This Row],[Date]]</f>
        <v>44874.333333333336</v>
      </c>
      <c r="D105" s="18">
        <f>Table1051012[[#This Row],[Date]]+1/24</f>
        <v>44874.375</v>
      </c>
      <c r="E105" s="18">
        <f>Table1051012[[#This Row],[Class Start Date/Time]]+(240/1440)</f>
        <v>44874.541666666664</v>
      </c>
      <c r="F105" s="18">
        <f>Table1051012[[#This Row],[Lunch Start Date/Time]]+0.5/24</f>
        <v>44874.5625</v>
      </c>
      <c r="G105" s="18" t="s">
        <v>6</v>
      </c>
      <c r="H105" s="18">
        <f>Table1051012[[#This Row],[iPad Optimization Start Date/Time]]+1.5/24</f>
        <v>44874.625</v>
      </c>
      <c r="I105" s="19">
        <f>Table1051012[[#This Row],[iPad Deployment Start Date/Time]]</f>
        <v>44874.333333333336</v>
      </c>
      <c r="J105" s="17" t="s">
        <v>44</v>
      </c>
      <c r="K105" s="22">
        <f>Table1051012[[#This Row],[End Date/Time]]</f>
        <v>44874.625</v>
      </c>
      <c r="L105" s="19">
        <f>Table1051012[[#This Row],[iPad Deployment Start Date/Time]]</f>
        <v>44874.333333333336</v>
      </c>
      <c r="M105" s="18" t="s">
        <v>44</v>
      </c>
      <c r="N105" s="22">
        <f>Table1051012[[#This Row],[Class Start Date/Time]]</f>
        <v>44874.375</v>
      </c>
      <c r="O105" s="19">
        <f>Table1051012[[#This Row],[Class Start Date/Time]]</f>
        <v>44874.375</v>
      </c>
      <c r="P105" s="18" t="s">
        <v>44</v>
      </c>
      <c r="Q105" s="22">
        <f>Table1051012[[#This Row],[Lunch Start Date/Time]]</f>
        <v>44874.541666666664</v>
      </c>
      <c r="R105" s="19">
        <f>Table1051012[[#This Row],[iPad Optimization Start Date/Time]]</f>
        <v>44874.5625</v>
      </c>
      <c r="S105" s="18" t="s">
        <v>44</v>
      </c>
      <c r="T105" s="22">
        <f>Table1051012[[#This Row],[End Date/Time]]</f>
        <v>44874.625</v>
      </c>
      <c r="U105" s="19" t="str">
        <f>Table1051012[[#This Row],[VF &amp; CP Start Date/Time]]</f>
        <v>N/A</v>
      </c>
      <c r="V105" s="18" t="s">
        <v>44</v>
      </c>
      <c r="W105" s="22">
        <f>Table1051012[[#This Row],[End Date/Time]]</f>
        <v>44874.625</v>
      </c>
      <c r="X105" s="5" t="s">
        <v>83</v>
      </c>
      <c r="Y105" s="5">
        <v>4</v>
      </c>
      <c r="Z105" s="5" t="s">
        <v>82</v>
      </c>
      <c r="AA105" s="13" t="s">
        <v>6</v>
      </c>
      <c r="AB105" s="13" t="s">
        <v>6</v>
      </c>
      <c r="AC105" s="61"/>
      <c r="AD105" s="62"/>
      <c r="AE105" s="5">
        <v>7</v>
      </c>
    </row>
    <row r="106" spans="1:31" ht="34.200000000000003" customHeight="1" thickBot="1">
      <c r="A106" s="11" t="s">
        <v>38</v>
      </c>
      <c r="B106" s="4">
        <v>44875.333333333336</v>
      </c>
      <c r="C106" s="18">
        <f>Table1051012[[#This Row],[Date]]</f>
        <v>44875.333333333336</v>
      </c>
      <c r="D106" s="18">
        <f>Table1051012[[#This Row],[Date]]+1/24</f>
        <v>44875.375</v>
      </c>
      <c r="E106" s="18">
        <f>Table1051012[[#This Row],[Class Start Date/Time]]+(240/1440)</f>
        <v>44875.541666666664</v>
      </c>
      <c r="F106" s="18">
        <f>Table1051012[[#This Row],[Lunch Start Date/Time]]+0.5/24</f>
        <v>44875.5625</v>
      </c>
      <c r="G106" s="18" t="s">
        <v>6</v>
      </c>
      <c r="H106" s="18">
        <f>Table1051012[[#This Row],[iPad Optimization Start Date/Time]]+1.5/24</f>
        <v>44875.625</v>
      </c>
      <c r="I106" s="19">
        <f>Table1051012[[#This Row],[iPad Deployment Start Date/Time]]</f>
        <v>44875.333333333336</v>
      </c>
      <c r="J106" s="17" t="s">
        <v>44</v>
      </c>
      <c r="K106" s="22">
        <f>Table1051012[[#This Row],[End Date/Time]]</f>
        <v>44875.625</v>
      </c>
      <c r="L106" s="19">
        <f>Table1051012[[#This Row],[iPad Deployment Start Date/Time]]</f>
        <v>44875.333333333336</v>
      </c>
      <c r="M106" s="18" t="s">
        <v>44</v>
      </c>
      <c r="N106" s="22">
        <f>Table1051012[[#This Row],[Class Start Date/Time]]</f>
        <v>44875.375</v>
      </c>
      <c r="O106" s="19">
        <f>Table1051012[[#This Row],[Class Start Date/Time]]</f>
        <v>44875.375</v>
      </c>
      <c r="P106" s="18" t="s">
        <v>44</v>
      </c>
      <c r="Q106" s="22">
        <f>Table1051012[[#This Row],[Lunch Start Date/Time]]</f>
        <v>44875.541666666664</v>
      </c>
      <c r="R106" s="19">
        <f>Table1051012[[#This Row],[iPad Optimization Start Date/Time]]</f>
        <v>44875.5625</v>
      </c>
      <c r="S106" s="18" t="s">
        <v>44</v>
      </c>
      <c r="T106" s="22">
        <f>Table1051012[[#This Row],[End Date/Time]]</f>
        <v>44875.625</v>
      </c>
      <c r="U106" s="19" t="str">
        <f>Table1051012[[#This Row],[VF &amp; CP Start Date/Time]]</f>
        <v>N/A</v>
      </c>
      <c r="V106" s="18" t="s">
        <v>44</v>
      </c>
      <c r="W106" s="22">
        <f>Table1051012[[#This Row],[End Date/Time]]</f>
        <v>44875.625</v>
      </c>
      <c r="X106" s="5" t="s">
        <v>78</v>
      </c>
      <c r="Y106" s="5">
        <v>4</v>
      </c>
      <c r="Z106" s="5" t="s">
        <v>82</v>
      </c>
      <c r="AA106" s="13" t="s">
        <v>6</v>
      </c>
      <c r="AB106" s="13" t="s">
        <v>6</v>
      </c>
      <c r="AC106" s="61"/>
      <c r="AD106" s="62"/>
      <c r="AE106" s="5">
        <v>7</v>
      </c>
    </row>
    <row r="107" spans="1:31" ht="34.200000000000003" customHeight="1" thickBot="1">
      <c r="A107" s="11" t="s">
        <v>38</v>
      </c>
      <c r="B107" s="4">
        <v>44875.333333333336</v>
      </c>
      <c r="C107" s="18">
        <f>Table1051012[[#This Row],[Date]]</f>
        <v>44875.333333333336</v>
      </c>
      <c r="D107" s="18">
        <f>Table1051012[[#This Row],[Date]]+1/24</f>
        <v>44875.375</v>
      </c>
      <c r="E107" s="18">
        <f>Table1051012[[#This Row],[Class Start Date/Time]]+(240/1440)</f>
        <v>44875.541666666664</v>
      </c>
      <c r="F107" s="18">
        <f>Table1051012[[#This Row],[Lunch Start Date/Time]]+0.5/24</f>
        <v>44875.5625</v>
      </c>
      <c r="G107" s="18" t="s">
        <v>6</v>
      </c>
      <c r="H107" s="18">
        <f>Table1051012[[#This Row],[iPad Optimization Start Date/Time]]+1.5/24</f>
        <v>44875.625</v>
      </c>
      <c r="I107" s="19">
        <f>Table1051012[[#This Row],[iPad Deployment Start Date/Time]]</f>
        <v>44875.333333333336</v>
      </c>
      <c r="J107" s="17" t="s">
        <v>44</v>
      </c>
      <c r="K107" s="22">
        <f>Table1051012[[#This Row],[End Date/Time]]</f>
        <v>44875.625</v>
      </c>
      <c r="L107" s="19">
        <f>Table1051012[[#This Row],[iPad Deployment Start Date/Time]]</f>
        <v>44875.333333333336</v>
      </c>
      <c r="M107" s="18" t="s">
        <v>44</v>
      </c>
      <c r="N107" s="22">
        <f>Table1051012[[#This Row],[Class Start Date/Time]]</f>
        <v>44875.375</v>
      </c>
      <c r="O107" s="19">
        <f>Table1051012[[#This Row],[Class Start Date/Time]]</f>
        <v>44875.375</v>
      </c>
      <c r="P107" s="18" t="s">
        <v>44</v>
      </c>
      <c r="Q107" s="22">
        <f>Table1051012[[#This Row],[Lunch Start Date/Time]]</f>
        <v>44875.541666666664</v>
      </c>
      <c r="R107" s="19">
        <f>Table1051012[[#This Row],[iPad Optimization Start Date/Time]]</f>
        <v>44875.5625</v>
      </c>
      <c r="S107" s="18" t="s">
        <v>44</v>
      </c>
      <c r="T107" s="22">
        <f>Table1051012[[#This Row],[End Date/Time]]</f>
        <v>44875.625</v>
      </c>
      <c r="U107" s="19" t="str">
        <f>Table1051012[[#This Row],[VF &amp; CP Start Date/Time]]</f>
        <v>N/A</v>
      </c>
      <c r="V107" s="18" t="s">
        <v>44</v>
      </c>
      <c r="W107" s="22">
        <f>Table1051012[[#This Row],[End Date/Time]]</f>
        <v>44875.625</v>
      </c>
      <c r="X107" s="5" t="s">
        <v>79</v>
      </c>
      <c r="Y107" s="5">
        <v>4</v>
      </c>
      <c r="Z107" s="5" t="s">
        <v>82</v>
      </c>
      <c r="AA107" s="13" t="s">
        <v>6</v>
      </c>
      <c r="AB107" s="13" t="s">
        <v>6</v>
      </c>
      <c r="AC107" s="61"/>
      <c r="AD107" s="62"/>
      <c r="AE107" s="5">
        <v>7</v>
      </c>
    </row>
    <row r="108" spans="1:31" ht="34.200000000000003" customHeight="1" thickBot="1">
      <c r="A108" s="11" t="s">
        <v>38</v>
      </c>
      <c r="B108" s="4">
        <v>44875.333333333336</v>
      </c>
      <c r="C108" s="18">
        <f>Table1051012[[#This Row],[Date]]</f>
        <v>44875.333333333336</v>
      </c>
      <c r="D108" s="18">
        <f>Table1051012[[#This Row],[Date]]+1/24</f>
        <v>44875.375</v>
      </c>
      <c r="E108" s="18">
        <f>Table1051012[[#This Row],[Class Start Date/Time]]+(240/1440)</f>
        <v>44875.541666666664</v>
      </c>
      <c r="F108" s="18">
        <f>Table1051012[[#This Row],[Lunch Start Date/Time]]+0.5/24</f>
        <v>44875.5625</v>
      </c>
      <c r="G108" s="18" t="s">
        <v>6</v>
      </c>
      <c r="H108" s="18">
        <f>Table1051012[[#This Row],[iPad Optimization Start Date/Time]]+1.5/24</f>
        <v>44875.625</v>
      </c>
      <c r="I108" s="19">
        <f>Table1051012[[#This Row],[iPad Deployment Start Date/Time]]</f>
        <v>44875.333333333336</v>
      </c>
      <c r="J108" s="17" t="s">
        <v>44</v>
      </c>
      <c r="K108" s="22">
        <f>Table1051012[[#This Row],[End Date/Time]]</f>
        <v>44875.625</v>
      </c>
      <c r="L108" s="19">
        <f>Table1051012[[#This Row],[iPad Deployment Start Date/Time]]</f>
        <v>44875.333333333336</v>
      </c>
      <c r="M108" s="18" t="s">
        <v>44</v>
      </c>
      <c r="N108" s="22">
        <f>Table1051012[[#This Row],[Class Start Date/Time]]</f>
        <v>44875.375</v>
      </c>
      <c r="O108" s="19">
        <f>Table1051012[[#This Row],[Class Start Date/Time]]</f>
        <v>44875.375</v>
      </c>
      <c r="P108" s="18" t="s">
        <v>44</v>
      </c>
      <c r="Q108" s="22">
        <f>Table1051012[[#This Row],[Lunch Start Date/Time]]</f>
        <v>44875.541666666664</v>
      </c>
      <c r="R108" s="19">
        <f>Table1051012[[#This Row],[iPad Optimization Start Date/Time]]</f>
        <v>44875.5625</v>
      </c>
      <c r="S108" s="18" t="s">
        <v>44</v>
      </c>
      <c r="T108" s="22">
        <f>Table1051012[[#This Row],[End Date/Time]]</f>
        <v>44875.625</v>
      </c>
      <c r="U108" s="19" t="str">
        <f>Table1051012[[#This Row],[VF &amp; CP Start Date/Time]]</f>
        <v>N/A</v>
      </c>
      <c r="V108" s="18" t="s">
        <v>44</v>
      </c>
      <c r="W108" s="22">
        <f>Table1051012[[#This Row],[End Date/Time]]</f>
        <v>44875.625</v>
      </c>
      <c r="X108" s="5" t="s">
        <v>80</v>
      </c>
      <c r="Y108" s="5">
        <v>4</v>
      </c>
      <c r="Z108" s="5" t="s">
        <v>82</v>
      </c>
      <c r="AA108" s="13" t="s">
        <v>6</v>
      </c>
      <c r="AB108" s="13" t="s">
        <v>6</v>
      </c>
      <c r="AC108" s="61"/>
      <c r="AD108" s="62"/>
      <c r="AE108" s="5">
        <v>7</v>
      </c>
    </row>
    <row r="109" spans="1:31" ht="34.200000000000003" customHeight="1" thickBot="1">
      <c r="A109" s="11" t="s">
        <v>38</v>
      </c>
      <c r="B109" s="4">
        <v>44875.333333333336</v>
      </c>
      <c r="C109" s="18">
        <f>Table1051012[[#This Row],[Date]]</f>
        <v>44875.333333333336</v>
      </c>
      <c r="D109" s="18">
        <f>Table1051012[[#This Row],[Date]]+1/24</f>
        <v>44875.375</v>
      </c>
      <c r="E109" s="18">
        <f>Table1051012[[#This Row],[Class Start Date/Time]]+(240/1440)</f>
        <v>44875.541666666664</v>
      </c>
      <c r="F109" s="18">
        <f>Table1051012[[#This Row],[Lunch Start Date/Time]]+0.5/24</f>
        <v>44875.5625</v>
      </c>
      <c r="G109" s="18" t="s">
        <v>6</v>
      </c>
      <c r="H109" s="18">
        <f>Table1051012[[#This Row],[iPad Optimization Start Date/Time]]+1.5/24</f>
        <v>44875.625</v>
      </c>
      <c r="I109" s="19">
        <f>Table1051012[[#This Row],[iPad Deployment Start Date/Time]]</f>
        <v>44875.333333333336</v>
      </c>
      <c r="J109" s="17" t="s">
        <v>44</v>
      </c>
      <c r="K109" s="22">
        <f>Table1051012[[#This Row],[End Date/Time]]</f>
        <v>44875.625</v>
      </c>
      <c r="L109" s="19">
        <f>Table1051012[[#This Row],[iPad Deployment Start Date/Time]]</f>
        <v>44875.333333333336</v>
      </c>
      <c r="M109" s="18" t="s">
        <v>44</v>
      </c>
      <c r="N109" s="22">
        <f>Table1051012[[#This Row],[Class Start Date/Time]]</f>
        <v>44875.375</v>
      </c>
      <c r="O109" s="19">
        <f>Table1051012[[#This Row],[Class Start Date/Time]]</f>
        <v>44875.375</v>
      </c>
      <c r="P109" s="18" t="s">
        <v>44</v>
      </c>
      <c r="Q109" s="22">
        <f>Table1051012[[#This Row],[Lunch Start Date/Time]]</f>
        <v>44875.541666666664</v>
      </c>
      <c r="R109" s="19">
        <f>Table1051012[[#This Row],[iPad Optimization Start Date/Time]]</f>
        <v>44875.5625</v>
      </c>
      <c r="S109" s="18" t="s">
        <v>44</v>
      </c>
      <c r="T109" s="22">
        <f>Table1051012[[#This Row],[End Date/Time]]</f>
        <v>44875.625</v>
      </c>
      <c r="U109" s="19" t="str">
        <f>Table1051012[[#This Row],[VF &amp; CP Start Date/Time]]</f>
        <v>N/A</v>
      </c>
      <c r="V109" s="18" t="s">
        <v>44</v>
      </c>
      <c r="W109" s="22">
        <f>Table1051012[[#This Row],[End Date/Time]]</f>
        <v>44875.625</v>
      </c>
      <c r="X109" s="5" t="s">
        <v>81</v>
      </c>
      <c r="Y109" s="5">
        <v>4</v>
      </c>
      <c r="Z109" s="5" t="s">
        <v>82</v>
      </c>
      <c r="AA109" s="13" t="s">
        <v>6</v>
      </c>
      <c r="AB109" s="13" t="s">
        <v>6</v>
      </c>
      <c r="AC109" s="61"/>
      <c r="AD109" s="62"/>
      <c r="AE109" s="5">
        <v>7</v>
      </c>
    </row>
    <row r="110" spans="1:31" ht="34.200000000000003" customHeight="1" thickBot="1">
      <c r="A110" s="11" t="s">
        <v>38</v>
      </c>
      <c r="B110" s="4">
        <v>44875.333333333336</v>
      </c>
      <c r="C110" s="18">
        <f>Table1051012[[#This Row],[Date]]</f>
        <v>44875.333333333336</v>
      </c>
      <c r="D110" s="18">
        <f>Table1051012[[#This Row],[Date]]+1/24</f>
        <v>44875.375</v>
      </c>
      <c r="E110" s="18">
        <f>Table1051012[[#This Row],[Class Start Date/Time]]+(240/1440)</f>
        <v>44875.541666666664</v>
      </c>
      <c r="F110" s="18">
        <f>Table1051012[[#This Row],[Lunch Start Date/Time]]+0.5/24</f>
        <v>44875.5625</v>
      </c>
      <c r="G110" s="18" t="s">
        <v>6</v>
      </c>
      <c r="H110" s="18">
        <f>Table1051012[[#This Row],[iPad Optimization Start Date/Time]]+1.5/24</f>
        <v>44875.625</v>
      </c>
      <c r="I110" s="19">
        <f>Table1051012[[#This Row],[iPad Deployment Start Date/Time]]</f>
        <v>44875.333333333336</v>
      </c>
      <c r="J110" s="17" t="s">
        <v>44</v>
      </c>
      <c r="K110" s="22">
        <f>Table1051012[[#This Row],[End Date/Time]]</f>
        <v>44875.625</v>
      </c>
      <c r="L110" s="19">
        <f>Table1051012[[#This Row],[iPad Deployment Start Date/Time]]</f>
        <v>44875.333333333336</v>
      </c>
      <c r="M110" s="18" t="s">
        <v>44</v>
      </c>
      <c r="N110" s="22">
        <f>Table1051012[[#This Row],[Class Start Date/Time]]</f>
        <v>44875.375</v>
      </c>
      <c r="O110" s="19">
        <f>Table1051012[[#This Row],[Class Start Date/Time]]</f>
        <v>44875.375</v>
      </c>
      <c r="P110" s="18" t="s">
        <v>44</v>
      </c>
      <c r="Q110" s="22">
        <f>Table1051012[[#This Row],[Lunch Start Date/Time]]</f>
        <v>44875.541666666664</v>
      </c>
      <c r="R110" s="19">
        <f>Table1051012[[#This Row],[iPad Optimization Start Date/Time]]</f>
        <v>44875.5625</v>
      </c>
      <c r="S110" s="18" t="s">
        <v>44</v>
      </c>
      <c r="T110" s="22">
        <f>Table1051012[[#This Row],[End Date/Time]]</f>
        <v>44875.625</v>
      </c>
      <c r="U110" s="19" t="str">
        <f>Table1051012[[#This Row],[VF &amp; CP Start Date/Time]]</f>
        <v>N/A</v>
      </c>
      <c r="V110" s="18" t="s">
        <v>44</v>
      </c>
      <c r="W110" s="22">
        <f>Table1051012[[#This Row],[End Date/Time]]</f>
        <v>44875.625</v>
      </c>
      <c r="X110" s="5" t="s">
        <v>83</v>
      </c>
      <c r="Y110" s="5">
        <v>4</v>
      </c>
      <c r="Z110" s="5" t="s">
        <v>82</v>
      </c>
      <c r="AA110" s="13" t="s">
        <v>6</v>
      </c>
      <c r="AB110" s="13" t="s">
        <v>6</v>
      </c>
      <c r="AC110" s="61"/>
      <c r="AD110" s="62"/>
      <c r="AE110" s="5">
        <v>7</v>
      </c>
    </row>
    <row r="111" spans="1:31" ht="34.200000000000003" customHeight="1" thickBot="1">
      <c r="A111" s="11" t="s">
        <v>10</v>
      </c>
      <c r="B111" s="4">
        <v>44879.541666666664</v>
      </c>
      <c r="C111" s="18">
        <f>Table1051012[[#This Row],[Date]]</f>
        <v>44879.541666666664</v>
      </c>
      <c r="D111" s="18">
        <f>C111+1/24</f>
        <v>44879.583333333328</v>
      </c>
      <c r="E111" s="18" t="s">
        <v>6</v>
      </c>
      <c r="F111" s="18" t="s">
        <v>6</v>
      </c>
      <c r="G111" s="18" t="s">
        <v>6</v>
      </c>
      <c r="H111" s="18" t="s">
        <v>6</v>
      </c>
      <c r="I111" s="19">
        <f>Table1051012[[#This Row],[iPad Deployment Start Date/Time]]</f>
        <v>44879.541666666664</v>
      </c>
      <c r="J111" s="17" t="s">
        <v>44</v>
      </c>
      <c r="K111" s="22">
        <f>Table1051012[[#This Row],[iPad Deployment Start Date/Time]]+3.5/24</f>
        <v>44879.6875</v>
      </c>
      <c r="L111" s="19">
        <f>Table1051012[[#This Row],[iPad Deployment Start Date/Time]]</f>
        <v>44879.541666666664</v>
      </c>
      <c r="M111" s="18" t="s">
        <v>44</v>
      </c>
      <c r="N111" s="22">
        <f>Table1051012[[#This Row],[Class Start Date/Time]]</f>
        <v>44879.583333333328</v>
      </c>
      <c r="O111" s="19">
        <f>Table1051012[[#This Row],[Class Start Date/Time]]</f>
        <v>44879.583333333328</v>
      </c>
      <c r="P111" s="18" t="s">
        <v>44</v>
      </c>
      <c r="Q111" s="22">
        <f>Table1051012[[#This Row],[End Time]]</f>
        <v>44879.6875</v>
      </c>
      <c r="R111" s="19" t="str">
        <f>Table1051012[[#This Row],[iPad Optimization Start Date/Time]]</f>
        <v>N/A</v>
      </c>
      <c r="S111" s="18" t="s">
        <v>44</v>
      </c>
      <c r="T111" s="22" t="str">
        <f>Table1051012[[#This Row],[VF &amp; CP Start Date/Time]]</f>
        <v>N/A</v>
      </c>
      <c r="U111" s="19" t="str">
        <f>Table1051012[[#This Row],[VF &amp; CP Start Date/Time]]</f>
        <v>N/A</v>
      </c>
      <c r="V111" s="18" t="s">
        <v>44</v>
      </c>
      <c r="W111" s="24" t="s">
        <v>6</v>
      </c>
      <c r="X111" s="5" t="s">
        <v>78</v>
      </c>
      <c r="Y111" s="5">
        <v>4</v>
      </c>
      <c r="Z111" s="5" t="s">
        <v>82</v>
      </c>
      <c r="AA111" s="13" t="s">
        <v>6</v>
      </c>
      <c r="AB111" s="13" t="s">
        <v>6</v>
      </c>
      <c r="AC111" s="61"/>
      <c r="AD111" s="64"/>
      <c r="AE111" s="5">
        <v>3.500000000000008</v>
      </c>
    </row>
    <row r="112" spans="1:31" ht="34.200000000000003" customHeight="1" thickBot="1">
      <c r="A112" s="11" t="s">
        <v>10</v>
      </c>
      <c r="B112" s="4">
        <v>44879.541666666664</v>
      </c>
      <c r="C112" s="18">
        <f>Table1051012[[#This Row],[Date]]</f>
        <v>44879.541666666664</v>
      </c>
      <c r="D112" s="18">
        <f>C112+1/24</f>
        <v>44879.583333333328</v>
      </c>
      <c r="E112" s="18" t="s">
        <v>6</v>
      </c>
      <c r="F112" s="18" t="s">
        <v>6</v>
      </c>
      <c r="G112" s="18" t="s">
        <v>6</v>
      </c>
      <c r="H112" s="18" t="s">
        <v>6</v>
      </c>
      <c r="I112" s="19">
        <f>Table1051012[[#This Row],[iPad Deployment Start Date/Time]]</f>
        <v>44879.541666666664</v>
      </c>
      <c r="J112" s="17" t="s">
        <v>44</v>
      </c>
      <c r="K112" s="22">
        <f>Table1051012[[#This Row],[iPad Deployment Start Date/Time]]+3.5/24</f>
        <v>44879.6875</v>
      </c>
      <c r="L112" s="19">
        <f>Table1051012[[#This Row],[iPad Deployment Start Date/Time]]</f>
        <v>44879.541666666664</v>
      </c>
      <c r="M112" s="18" t="s">
        <v>44</v>
      </c>
      <c r="N112" s="22">
        <f>Table1051012[[#This Row],[Class Start Date/Time]]</f>
        <v>44879.583333333328</v>
      </c>
      <c r="O112" s="19">
        <f>Table1051012[[#This Row],[Class Start Date/Time]]</f>
        <v>44879.583333333328</v>
      </c>
      <c r="P112" s="18" t="s">
        <v>44</v>
      </c>
      <c r="Q112" s="22">
        <f>Table1051012[[#This Row],[End Time]]</f>
        <v>44879.6875</v>
      </c>
      <c r="R112" s="19" t="str">
        <f>Table1051012[[#This Row],[iPad Optimization Start Date/Time]]</f>
        <v>N/A</v>
      </c>
      <c r="S112" s="18" t="s">
        <v>44</v>
      </c>
      <c r="T112" s="22" t="str">
        <f>Table1051012[[#This Row],[VF &amp; CP Start Date/Time]]</f>
        <v>N/A</v>
      </c>
      <c r="U112" s="19" t="str">
        <f>Table1051012[[#This Row],[VF &amp; CP Start Date/Time]]</f>
        <v>N/A</v>
      </c>
      <c r="V112" s="18" t="s">
        <v>44</v>
      </c>
      <c r="W112" s="24" t="s">
        <v>6</v>
      </c>
      <c r="X112" s="5" t="s">
        <v>79</v>
      </c>
      <c r="Y112" s="5">
        <v>4</v>
      </c>
      <c r="Z112" s="5" t="s">
        <v>82</v>
      </c>
      <c r="AA112" s="13" t="s">
        <v>6</v>
      </c>
      <c r="AB112" s="13" t="s">
        <v>6</v>
      </c>
      <c r="AC112" s="61"/>
      <c r="AD112" s="62"/>
      <c r="AE112" s="5">
        <v>3.500000000000008</v>
      </c>
    </row>
    <row r="113" spans="1:31" ht="34.200000000000003" customHeight="1" thickBot="1">
      <c r="A113" s="11" t="s">
        <v>10</v>
      </c>
      <c r="B113" s="4">
        <v>44879.541666666664</v>
      </c>
      <c r="C113" s="18">
        <f>Table1051012[[#This Row],[Date]]</f>
        <v>44879.541666666664</v>
      </c>
      <c r="D113" s="18">
        <f>C113+1/24</f>
        <v>44879.583333333328</v>
      </c>
      <c r="E113" s="18" t="s">
        <v>6</v>
      </c>
      <c r="F113" s="18" t="s">
        <v>6</v>
      </c>
      <c r="G113" s="18" t="s">
        <v>6</v>
      </c>
      <c r="H113" s="18" t="s">
        <v>6</v>
      </c>
      <c r="I113" s="19">
        <f>Table1051012[[#This Row],[iPad Deployment Start Date/Time]]</f>
        <v>44879.541666666664</v>
      </c>
      <c r="J113" s="17" t="s">
        <v>44</v>
      </c>
      <c r="K113" s="22">
        <f>Table1051012[[#This Row],[iPad Deployment Start Date/Time]]+3.5/24</f>
        <v>44879.6875</v>
      </c>
      <c r="L113" s="19">
        <f>Table1051012[[#This Row],[iPad Deployment Start Date/Time]]</f>
        <v>44879.541666666664</v>
      </c>
      <c r="M113" s="18" t="s">
        <v>44</v>
      </c>
      <c r="N113" s="22">
        <f>Table1051012[[#This Row],[Class Start Date/Time]]</f>
        <v>44879.583333333328</v>
      </c>
      <c r="O113" s="19">
        <f>Table1051012[[#This Row],[Class Start Date/Time]]</f>
        <v>44879.583333333328</v>
      </c>
      <c r="P113" s="18" t="s">
        <v>44</v>
      </c>
      <c r="Q113" s="22">
        <f>Table1051012[[#This Row],[End Time]]</f>
        <v>44879.6875</v>
      </c>
      <c r="R113" s="19" t="str">
        <f>Table1051012[[#This Row],[iPad Optimization Start Date/Time]]</f>
        <v>N/A</v>
      </c>
      <c r="S113" s="18" t="s">
        <v>44</v>
      </c>
      <c r="T113" s="22" t="str">
        <f>Table1051012[[#This Row],[VF &amp; CP Start Date/Time]]</f>
        <v>N/A</v>
      </c>
      <c r="U113" s="19" t="str">
        <f>Table1051012[[#This Row],[VF &amp; CP Start Date/Time]]</f>
        <v>N/A</v>
      </c>
      <c r="V113" s="18" t="s">
        <v>44</v>
      </c>
      <c r="W113" s="24" t="s">
        <v>6</v>
      </c>
      <c r="X113" s="5" t="s">
        <v>80</v>
      </c>
      <c r="Y113" s="5">
        <v>4</v>
      </c>
      <c r="Z113" s="5" t="s">
        <v>82</v>
      </c>
      <c r="AA113" s="13" t="s">
        <v>6</v>
      </c>
      <c r="AB113" s="13" t="s">
        <v>6</v>
      </c>
      <c r="AC113" s="61"/>
      <c r="AD113" s="62"/>
      <c r="AE113" s="5">
        <v>3.500000000000008</v>
      </c>
    </row>
    <row r="114" spans="1:31" ht="34.200000000000003" customHeight="1" thickBot="1">
      <c r="A114" s="11" t="s">
        <v>10</v>
      </c>
      <c r="B114" s="4">
        <v>44879.541666666664</v>
      </c>
      <c r="C114" s="18">
        <f>Table1051012[[#This Row],[Date]]</f>
        <v>44879.541666666664</v>
      </c>
      <c r="D114" s="18">
        <f>C114+1/24</f>
        <v>44879.583333333328</v>
      </c>
      <c r="E114" s="18" t="s">
        <v>6</v>
      </c>
      <c r="F114" s="18" t="s">
        <v>6</v>
      </c>
      <c r="G114" s="18" t="s">
        <v>6</v>
      </c>
      <c r="H114" s="18" t="s">
        <v>6</v>
      </c>
      <c r="I114" s="19">
        <f>Table1051012[[#This Row],[iPad Deployment Start Date/Time]]</f>
        <v>44879.541666666664</v>
      </c>
      <c r="J114" s="17" t="s">
        <v>44</v>
      </c>
      <c r="K114" s="22">
        <f>Table1051012[[#This Row],[iPad Deployment Start Date/Time]]+3.5/24</f>
        <v>44879.6875</v>
      </c>
      <c r="L114" s="19">
        <f>Table1051012[[#This Row],[iPad Deployment Start Date/Time]]</f>
        <v>44879.541666666664</v>
      </c>
      <c r="M114" s="18" t="s">
        <v>44</v>
      </c>
      <c r="N114" s="22">
        <f>Table1051012[[#This Row],[Class Start Date/Time]]</f>
        <v>44879.583333333328</v>
      </c>
      <c r="O114" s="19">
        <f>Table1051012[[#This Row],[Class Start Date/Time]]</f>
        <v>44879.583333333328</v>
      </c>
      <c r="P114" s="18" t="s">
        <v>44</v>
      </c>
      <c r="Q114" s="22">
        <f>Table1051012[[#This Row],[End Time]]</f>
        <v>44879.6875</v>
      </c>
      <c r="R114" s="19" t="str">
        <f>Table1051012[[#This Row],[iPad Optimization Start Date/Time]]</f>
        <v>N/A</v>
      </c>
      <c r="S114" s="18" t="s">
        <v>44</v>
      </c>
      <c r="T114" s="22" t="str">
        <f>Table1051012[[#This Row],[VF &amp; CP Start Date/Time]]</f>
        <v>N/A</v>
      </c>
      <c r="U114" s="19" t="str">
        <f>Table1051012[[#This Row],[VF &amp; CP Start Date/Time]]</f>
        <v>N/A</v>
      </c>
      <c r="V114" s="18" t="s">
        <v>44</v>
      </c>
      <c r="W114" s="24" t="s">
        <v>6</v>
      </c>
      <c r="X114" s="5" t="s">
        <v>81</v>
      </c>
      <c r="Y114" s="5">
        <v>4</v>
      </c>
      <c r="Z114" s="5" t="s">
        <v>82</v>
      </c>
      <c r="AA114" s="13" t="s">
        <v>6</v>
      </c>
      <c r="AB114" s="13" t="s">
        <v>6</v>
      </c>
      <c r="AC114" s="61"/>
      <c r="AD114" s="62"/>
      <c r="AE114" s="5">
        <v>3.500000000000008</v>
      </c>
    </row>
    <row r="115" spans="1:31" ht="34.200000000000003" customHeight="1" thickBot="1">
      <c r="A115" s="11" t="s">
        <v>10</v>
      </c>
      <c r="B115" s="4">
        <v>44879.541666666664</v>
      </c>
      <c r="C115" s="18">
        <f>Table1051012[[#This Row],[Date]]</f>
        <v>44879.541666666664</v>
      </c>
      <c r="D115" s="18">
        <f>C115+1/24</f>
        <v>44879.583333333328</v>
      </c>
      <c r="E115" s="18" t="s">
        <v>6</v>
      </c>
      <c r="F115" s="18" t="s">
        <v>6</v>
      </c>
      <c r="G115" s="18" t="s">
        <v>6</v>
      </c>
      <c r="H115" s="18" t="s">
        <v>6</v>
      </c>
      <c r="I115" s="19">
        <f>Table1051012[[#This Row],[iPad Deployment Start Date/Time]]</f>
        <v>44879.541666666664</v>
      </c>
      <c r="J115" s="17" t="s">
        <v>44</v>
      </c>
      <c r="K115" s="22">
        <f>Table1051012[[#This Row],[iPad Deployment Start Date/Time]]+3.5/24</f>
        <v>44879.6875</v>
      </c>
      <c r="L115" s="19">
        <f>Table1051012[[#This Row],[iPad Deployment Start Date/Time]]</f>
        <v>44879.541666666664</v>
      </c>
      <c r="M115" s="18" t="s">
        <v>44</v>
      </c>
      <c r="N115" s="22">
        <f>Table1051012[[#This Row],[Class Start Date/Time]]</f>
        <v>44879.583333333328</v>
      </c>
      <c r="O115" s="19">
        <f>Table1051012[[#This Row],[Class Start Date/Time]]</f>
        <v>44879.583333333328</v>
      </c>
      <c r="P115" s="18" t="s">
        <v>44</v>
      </c>
      <c r="Q115" s="22">
        <f>Table1051012[[#This Row],[End Time]]</f>
        <v>44879.6875</v>
      </c>
      <c r="R115" s="19" t="str">
        <f>Table1051012[[#This Row],[iPad Optimization Start Date/Time]]</f>
        <v>N/A</v>
      </c>
      <c r="S115" s="18" t="s">
        <v>44</v>
      </c>
      <c r="T115" s="22" t="str">
        <f>Table1051012[[#This Row],[VF &amp; CP Start Date/Time]]</f>
        <v>N/A</v>
      </c>
      <c r="U115" s="19" t="str">
        <f>Table1051012[[#This Row],[VF &amp; CP Start Date/Time]]</f>
        <v>N/A</v>
      </c>
      <c r="V115" s="18" t="s">
        <v>44</v>
      </c>
      <c r="W115" s="24" t="s">
        <v>6</v>
      </c>
      <c r="X115" s="5" t="s">
        <v>83</v>
      </c>
      <c r="Y115" s="5">
        <v>8</v>
      </c>
      <c r="Z115" s="5" t="s">
        <v>82</v>
      </c>
      <c r="AA115" s="13" t="s">
        <v>6</v>
      </c>
      <c r="AB115" s="13" t="s">
        <v>6</v>
      </c>
      <c r="AC115" s="61"/>
      <c r="AD115" s="62"/>
      <c r="AE115" s="5">
        <v>3.500000000000008</v>
      </c>
    </row>
    <row r="116" spans="1:31" ht="34.200000000000003" customHeight="1" thickBot="1">
      <c r="A116" s="11" t="s">
        <v>10</v>
      </c>
      <c r="B116" s="4">
        <v>44880.541666666664</v>
      </c>
      <c r="C116" s="18">
        <f>Table1051012[[#This Row],[Date]]</f>
        <v>44880.541666666664</v>
      </c>
      <c r="D116" s="18">
        <f>C116+1/24</f>
        <v>44880.583333333328</v>
      </c>
      <c r="E116" s="18" t="s">
        <v>6</v>
      </c>
      <c r="F116" s="18" t="s">
        <v>6</v>
      </c>
      <c r="G116" s="18" t="s">
        <v>6</v>
      </c>
      <c r="H116" s="18" t="s">
        <v>6</v>
      </c>
      <c r="I116" s="19">
        <f>Table1051012[[#This Row],[iPad Deployment Start Date/Time]]</f>
        <v>44880.541666666664</v>
      </c>
      <c r="J116" s="17" t="s">
        <v>44</v>
      </c>
      <c r="K116" s="22">
        <f>Table1051012[[#This Row],[iPad Deployment Start Date/Time]]+3.5/24</f>
        <v>44880.6875</v>
      </c>
      <c r="L116" s="19">
        <f>Table1051012[[#This Row],[iPad Deployment Start Date/Time]]</f>
        <v>44880.541666666664</v>
      </c>
      <c r="M116" s="18" t="s">
        <v>44</v>
      </c>
      <c r="N116" s="22">
        <f>Table1051012[[#This Row],[Class Start Date/Time]]</f>
        <v>44880.583333333328</v>
      </c>
      <c r="O116" s="19">
        <f>Table1051012[[#This Row],[Class Start Date/Time]]</f>
        <v>44880.583333333328</v>
      </c>
      <c r="P116" s="18" t="s">
        <v>44</v>
      </c>
      <c r="Q116" s="22">
        <f>Table1051012[[#This Row],[End Time]]</f>
        <v>44880.6875</v>
      </c>
      <c r="R116" s="19" t="str">
        <f>Table1051012[[#This Row],[iPad Optimization Start Date/Time]]</f>
        <v>N/A</v>
      </c>
      <c r="S116" s="18" t="s">
        <v>44</v>
      </c>
      <c r="T116" s="22" t="str">
        <f>Table1051012[[#This Row],[VF &amp; CP Start Date/Time]]</f>
        <v>N/A</v>
      </c>
      <c r="U116" s="19" t="str">
        <f>Table1051012[[#This Row],[VF &amp; CP Start Date/Time]]</f>
        <v>N/A</v>
      </c>
      <c r="V116" s="18" t="s">
        <v>44</v>
      </c>
      <c r="W116" s="24" t="s">
        <v>6</v>
      </c>
      <c r="X116" s="5" t="s">
        <v>78</v>
      </c>
      <c r="Y116" s="5">
        <v>4</v>
      </c>
      <c r="Z116" s="5" t="s">
        <v>82</v>
      </c>
      <c r="AA116" s="13" t="s">
        <v>6</v>
      </c>
      <c r="AB116" s="13" t="s">
        <v>6</v>
      </c>
      <c r="AC116" s="61"/>
      <c r="AD116" s="64"/>
      <c r="AE116" s="5">
        <v>3.500000000000008</v>
      </c>
    </row>
    <row r="117" spans="1:31" ht="34.200000000000003" customHeight="1" thickBot="1">
      <c r="A117" s="11" t="s">
        <v>10</v>
      </c>
      <c r="B117" s="4">
        <v>44880.541666666664</v>
      </c>
      <c r="C117" s="18">
        <f>Table1051012[[#This Row],[Date]]</f>
        <v>44880.541666666664</v>
      </c>
      <c r="D117" s="18">
        <f>C117+1/24</f>
        <v>44880.583333333328</v>
      </c>
      <c r="E117" s="18" t="s">
        <v>6</v>
      </c>
      <c r="F117" s="18" t="s">
        <v>6</v>
      </c>
      <c r="G117" s="18" t="s">
        <v>6</v>
      </c>
      <c r="H117" s="18" t="s">
        <v>6</v>
      </c>
      <c r="I117" s="19">
        <f>Table1051012[[#This Row],[iPad Deployment Start Date/Time]]</f>
        <v>44880.541666666664</v>
      </c>
      <c r="J117" s="17" t="s">
        <v>44</v>
      </c>
      <c r="K117" s="22">
        <f>Table1051012[[#This Row],[iPad Deployment Start Date/Time]]+3.5/24</f>
        <v>44880.6875</v>
      </c>
      <c r="L117" s="19">
        <f>Table1051012[[#This Row],[iPad Deployment Start Date/Time]]</f>
        <v>44880.541666666664</v>
      </c>
      <c r="M117" s="18" t="s">
        <v>44</v>
      </c>
      <c r="N117" s="22">
        <f>Table1051012[[#This Row],[Class Start Date/Time]]</f>
        <v>44880.583333333328</v>
      </c>
      <c r="O117" s="19">
        <f>Table1051012[[#This Row],[Class Start Date/Time]]</f>
        <v>44880.583333333328</v>
      </c>
      <c r="P117" s="18" t="s">
        <v>44</v>
      </c>
      <c r="Q117" s="22">
        <f>Table1051012[[#This Row],[End Time]]</f>
        <v>44880.6875</v>
      </c>
      <c r="R117" s="19" t="str">
        <f>Table1051012[[#This Row],[iPad Optimization Start Date/Time]]</f>
        <v>N/A</v>
      </c>
      <c r="S117" s="18" t="s">
        <v>44</v>
      </c>
      <c r="T117" s="22" t="str">
        <f>Table1051012[[#This Row],[VF &amp; CP Start Date/Time]]</f>
        <v>N/A</v>
      </c>
      <c r="U117" s="19" t="str">
        <f>Table1051012[[#This Row],[VF &amp; CP Start Date/Time]]</f>
        <v>N/A</v>
      </c>
      <c r="V117" s="18" t="s">
        <v>44</v>
      </c>
      <c r="W117" s="24" t="s">
        <v>6</v>
      </c>
      <c r="X117" s="5" t="s">
        <v>79</v>
      </c>
      <c r="Y117" s="5">
        <v>4</v>
      </c>
      <c r="Z117" s="5" t="s">
        <v>82</v>
      </c>
      <c r="AA117" s="13" t="s">
        <v>6</v>
      </c>
      <c r="AB117" s="13" t="s">
        <v>6</v>
      </c>
      <c r="AC117" s="61"/>
      <c r="AD117" s="64"/>
      <c r="AE117" s="5">
        <v>3.500000000000008</v>
      </c>
    </row>
    <row r="118" spans="1:31" s="29" customFormat="1" ht="34.200000000000003" customHeight="1" thickBot="1">
      <c r="A118" s="11" t="s">
        <v>10</v>
      </c>
      <c r="B118" s="4">
        <v>44880.541666666664</v>
      </c>
      <c r="C118" s="18">
        <f>Table1051012[[#This Row],[Date]]</f>
        <v>44880.541666666664</v>
      </c>
      <c r="D118" s="18">
        <f>C118+1/24</f>
        <v>44880.583333333328</v>
      </c>
      <c r="E118" s="18" t="s">
        <v>6</v>
      </c>
      <c r="F118" s="18" t="s">
        <v>6</v>
      </c>
      <c r="G118" s="18" t="s">
        <v>6</v>
      </c>
      <c r="H118" s="18" t="s">
        <v>6</v>
      </c>
      <c r="I118" s="19">
        <f>Table1051012[[#This Row],[iPad Deployment Start Date/Time]]</f>
        <v>44880.541666666664</v>
      </c>
      <c r="J118" s="17" t="s">
        <v>44</v>
      </c>
      <c r="K118" s="22">
        <f>Table1051012[[#This Row],[iPad Deployment Start Date/Time]]+3.5/24</f>
        <v>44880.6875</v>
      </c>
      <c r="L118" s="19">
        <f>Table1051012[[#This Row],[iPad Deployment Start Date/Time]]</f>
        <v>44880.541666666664</v>
      </c>
      <c r="M118" s="18" t="s">
        <v>44</v>
      </c>
      <c r="N118" s="22" t="s">
        <v>85</v>
      </c>
      <c r="O118" s="19">
        <f>Table1051012[[#This Row],[Class Start Date/Time]]</f>
        <v>44880.583333333328</v>
      </c>
      <c r="P118" s="18" t="s">
        <v>44</v>
      </c>
      <c r="Q118" s="22">
        <f>Table1051012[[#This Row],[End Time]]</f>
        <v>44880.6875</v>
      </c>
      <c r="R118" s="19" t="str">
        <f>Table1051012[[#This Row],[iPad Optimization Start Date/Time]]</f>
        <v>N/A</v>
      </c>
      <c r="S118" s="18" t="s">
        <v>44</v>
      </c>
      <c r="T118" s="22" t="str">
        <f>Table1051012[[#This Row],[VF &amp; CP Start Date/Time]]</f>
        <v>N/A</v>
      </c>
      <c r="U118" s="19" t="str">
        <f>Table1051012[[#This Row],[VF &amp; CP Start Date/Time]]</f>
        <v>N/A</v>
      </c>
      <c r="V118" s="18" t="s">
        <v>44</v>
      </c>
      <c r="W118" s="24" t="s">
        <v>6</v>
      </c>
      <c r="X118" s="5" t="s">
        <v>80</v>
      </c>
      <c r="Y118" s="5">
        <v>4</v>
      </c>
      <c r="Z118" s="5" t="s">
        <v>82</v>
      </c>
      <c r="AA118" s="13" t="s">
        <v>6</v>
      </c>
      <c r="AB118" s="13" t="s">
        <v>6</v>
      </c>
      <c r="AC118" s="61"/>
      <c r="AD118" s="64"/>
      <c r="AE118" s="5">
        <v>3.500000000000008</v>
      </c>
    </row>
    <row r="119" spans="1:31" ht="34.200000000000003" customHeight="1" thickBot="1">
      <c r="A119" s="11" t="s">
        <v>10</v>
      </c>
      <c r="B119" s="4">
        <v>44880.541666666664</v>
      </c>
      <c r="C119" s="18">
        <f>Table1051012[[#This Row],[Date]]</f>
        <v>44880.541666666664</v>
      </c>
      <c r="D119" s="18">
        <f>C119+1/24</f>
        <v>44880.583333333328</v>
      </c>
      <c r="E119" s="18" t="s">
        <v>6</v>
      </c>
      <c r="F119" s="18" t="s">
        <v>6</v>
      </c>
      <c r="G119" s="18" t="s">
        <v>6</v>
      </c>
      <c r="H119" s="18" t="s">
        <v>6</v>
      </c>
      <c r="I119" s="19">
        <f>Table1051012[[#This Row],[iPad Deployment Start Date/Time]]</f>
        <v>44880.541666666664</v>
      </c>
      <c r="J119" s="17" t="s">
        <v>44</v>
      </c>
      <c r="K119" s="22">
        <f>Table1051012[[#This Row],[iPad Deployment Start Date/Time]]+3.5/24</f>
        <v>44880.6875</v>
      </c>
      <c r="L119" s="19">
        <f>Table1051012[[#This Row],[iPad Deployment Start Date/Time]]</f>
        <v>44880.541666666664</v>
      </c>
      <c r="M119" s="18" t="s">
        <v>44</v>
      </c>
      <c r="N119" s="22">
        <f>Table1051012[[#This Row],[Class Start Date/Time]]</f>
        <v>44880.583333333328</v>
      </c>
      <c r="O119" s="19">
        <f>Table1051012[[#This Row],[Class Start Date/Time]]</f>
        <v>44880.583333333328</v>
      </c>
      <c r="P119" s="18" t="s">
        <v>44</v>
      </c>
      <c r="Q119" s="22">
        <f>Table1051012[[#This Row],[End Time]]</f>
        <v>44880.6875</v>
      </c>
      <c r="R119" s="19" t="str">
        <f>Table1051012[[#This Row],[iPad Optimization Start Date/Time]]</f>
        <v>N/A</v>
      </c>
      <c r="S119" s="18" t="s">
        <v>44</v>
      </c>
      <c r="T119" s="22" t="str">
        <f>Table1051012[[#This Row],[VF &amp; CP Start Date/Time]]</f>
        <v>N/A</v>
      </c>
      <c r="U119" s="19" t="str">
        <f>Table1051012[[#This Row],[VF &amp; CP Start Date/Time]]</f>
        <v>N/A</v>
      </c>
      <c r="V119" s="18" t="s">
        <v>44</v>
      </c>
      <c r="W119" s="24" t="s">
        <v>6</v>
      </c>
      <c r="X119" s="5" t="s">
        <v>81</v>
      </c>
      <c r="Y119" s="5">
        <v>4</v>
      </c>
      <c r="Z119" s="5" t="s">
        <v>82</v>
      </c>
      <c r="AA119" s="13" t="s">
        <v>6</v>
      </c>
      <c r="AB119" s="13" t="s">
        <v>6</v>
      </c>
      <c r="AC119" s="61"/>
      <c r="AD119" s="62"/>
      <c r="AE119" s="5">
        <v>3.500000000000008</v>
      </c>
    </row>
    <row r="120" spans="1:31" ht="34.200000000000003" customHeight="1" thickBot="1">
      <c r="A120" s="11" t="s">
        <v>10</v>
      </c>
      <c r="B120" s="4">
        <v>44880.541666666664</v>
      </c>
      <c r="C120" s="18">
        <f>Table1051012[[#This Row],[Date]]</f>
        <v>44880.541666666664</v>
      </c>
      <c r="D120" s="18">
        <f>C120+1/24</f>
        <v>44880.583333333328</v>
      </c>
      <c r="E120" s="18" t="s">
        <v>6</v>
      </c>
      <c r="F120" s="18" t="s">
        <v>6</v>
      </c>
      <c r="G120" s="18" t="s">
        <v>6</v>
      </c>
      <c r="H120" s="18" t="s">
        <v>6</v>
      </c>
      <c r="I120" s="19">
        <f>Table1051012[[#This Row],[iPad Deployment Start Date/Time]]</f>
        <v>44880.541666666664</v>
      </c>
      <c r="J120" s="17" t="s">
        <v>44</v>
      </c>
      <c r="K120" s="22">
        <f>Table1051012[[#This Row],[iPad Deployment Start Date/Time]]+3.5/24</f>
        <v>44880.6875</v>
      </c>
      <c r="L120" s="19">
        <f>Table1051012[[#This Row],[iPad Deployment Start Date/Time]]</f>
        <v>44880.541666666664</v>
      </c>
      <c r="M120" s="18" t="s">
        <v>44</v>
      </c>
      <c r="N120" s="22">
        <f>Table1051012[[#This Row],[Class Start Date/Time]]</f>
        <v>44880.583333333328</v>
      </c>
      <c r="O120" s="19">
        <f>Table1051012[[#This Row],[Class Start Date/Time]]</f>
        <v>44880.583333333328</v>
      </c>
      <c r="P120" s="18" t="s">
        <v>44</v>
      </c>
      <c r="Q120" s="22">
        <f>Table1051012[[#This Row],[End Time]]</f>
        <v>44880.6875</v>
      </c>
      <c r="R120" s="19" t="str">
        <f>Table1051012[[#This Row],[iPad Optimization Start Date/Time]]</f>
        <v>N/A</v>
      </c>
      <c r="S120" s="18" t="s">
        <v>44</v>
      </c>
      <c r="T120" s="22" t="str">
        <f>Table1051012[[#This Row],[VF &amp; CP Start Date/Time]]</f>
        <v>N/A</v>
      </c>
      <c r="U120" s="19" t="str">
        <f>Table1051012[[#This Row],[VF &amp; CP Start Date/Time]]</f>
        <v>N/A</v>
      </c>
      <c r="V120" s="18" t="s">
        <v>44</v>
      </c>
      <c r="W120" s="24" t="s">
        <v>6</v>
      </c>
      <c r="X120" s="5" t="s">
        <v>83</v>
      </c>
      <c r="Y120" s="5">
        <v>4</v>
      </c>
      <c r="Z120" s="5" t="s">
        <v>82</v>
      </c>
      <c r="AA120" s="13" t="s">
        <v>6</v>
      </c>
      <c r="AB120" s="13" t="s">
        <v>6</v>
      </c>
      <c r="AC120" s="61"/>
      <c r="AD120" s="62"/>
      <c r="AE120" s="5">
        <v>3.500000000000008</v>
      </c>
    </row>
    <row r="121" spans="1:31" ht="34.200000000000003" customHeight="1" thickBot="1">
      <c r="A121" s="11" t="s">
        <v>43</v>
      </c>
      <c r="B121" s="4">
        <v>44881.333333333336</v>
      </c>
      <c r="C121" s="18">
        <f>Table1051012[[#This Row],[Date]]</f>
        <v>44881.333333333336</v>
      </c>
      <c r="D121" s="18">
        <f>Table1051012[[#This Row],[Date]]+1/24</f>
        <v>44881.375</v>
      </c>
      <c r="E121" s="18">
        <f>Table1051012[[#This Row],[Class Start Date/Time]]+(240/1440)</f>
        <v>44881.541666666664</v>
      </c>
      <c r="F121" s="18">
        <f>Table1051012[[#This Row],[Lunch Start Date/Time]]+0.5/24</f>
        <v>44881.5625</v>
      </c>
      <c r="G121" s="18">
        <f>Table1051012[[#This Row],[iPad Optimization Start Date/Time]]+1.5/24</f>
        <v>44881.625</v>
      </c>
      <c r="H121" s="18">
        <f>Table1051012[[#This Row],[VF &amp; CP Start Date/Time]]+(60/1440)</f>
        <v>44881.666666666664</v>
      </c>
      <c r="I121" s="19">
        <f>Table1051012[[#This Row],[iPad Deployment Start Date/Time]]</f>
        <v>44881.333333333336</v>
      </c>
      <c r="J121" s="17" t="s">
        <v>44</v>
      </c>
      <c r="K121" s="22">
        <f>Table1051012[[#This Row],[End Date/Time]]</f>
        <v>44881.666666666664</v>
      </c>
      <c r="L121" s="19">
        <f>Table1051012[[#This Row],[iPad Deployment Start Date/Time]]</f>
        <v>44881.333333333336</v>
      </c>
      <c r="M121" s="18" t="s">
        <v>44</v>
      </c>
      <c r="N121" s="22">
        <f>Table1051012[[#This Row],[Class Start Date/Time]]</f>
        <v>44881.375</v>
      </c>
      <c r="O121" s="19">
        <f>Table1051012[[#This Row],[Class Start Date/Time]]</f>
        <v>44881.375</v>
      </c>
      <c r="P121" s="18" t="s">
        <v>44</v>
      </c>
      <c r="Q121" s="22">
        <f>Table1051012[[#This Row],[Lunch Start Date/Time]]</f>
        <v>44881.541666666664</v>
      </c>
      <c r="R121" s="19">
        <f>Table1051012[[#This Row],[iPad Optimization Start Date/Time]]</f>
        <v>44881.5625</v>
      </c>
      <c r="S121" s="18" t="s">
        <v>44</v>
      </c>
      <c r="T121" s="22">
        <f>Table1051012[[#This Row],[VF &amp; CP Start Date/Time]]</f>
        <v>44881.625</v>
      </c>
      <c r="U121" s="19">
        <f>Table1051012[[#This Row],[iPad Opt. End Time]]</f>
        <v>44881.625</v>
      </c>
      <c r="V121" s="18" t="s">
        <v>44</v>
      </c>
      <c r="W121" s="22">
        <f>Table1051012[[#This Row],[Class 2 Start Time]]+1/24</f>
        <v>44881.666666666664</v>
      </c>
      <c r="X121" s="5" t="s">
        <v>83</v>
      </c>
      <c r="Y121" s="5">
        <v>8</v>
      </c>
      <c r="Z121" s="5" t="s">
        <v>82</v>
      </c>
      <c r="AA121" s="13" t="s">
        <v>6</v>
      </c>
      <c r="AB121" s="13" t="s">
        <v>6</v>
      </c>
      <c r="AC121" s="61"/>
      <c r="AD121" s="62"/>
      <c r="AE121" s="5">
        <v>8</v>
      </c>
    </row>
    <row r="122" spans="1:31" ht="34.200000000000003" customHeight="1" thickBot="1">
      <c r="A122" s="11" t="s">
        <v>43</v>
      </c>
      <c r="B122" s="4">
        <v>44882.333333333336</v>
      </c>
      <c r="C122" s="18">
        <f>Table1051012[[#This Row],[Date]]</f>
        <v>44882.333333333336</v>
      </c>
      <c r="D122" s="18">
        <f>Table1051012[[#This Row],[Date]]+1/24</f>
        <v>44882.375</v>
      </c>
      <c r="E122" s="18">
        <f>Table1051012[[#This Row],[Class Start Date/Time]]+(240/1440)</f>
        <v>44882.541666666664</v>
      </c>
      <c r="F122" s="18">
        <f>Table1051012[[#This Row],[Lunch Start Date/Time]]+0.5/24</f>
        <v>44882.5625</v>
      </c>
      <c r="G122" s="18">
        <f>Table1051012[[#This Row],[iPad Optimization Start Date/Time]]+1.5/24</f>
        <v>44882.625</v>
      </c>
      <c r="H122" s="18">
        <f>Table1051012[[#This Row],[VF &amp; CP Start Date/Time]]+(60/1440)</f>
        <v>44882.666666666664</v>
      </c>
      <c r="I122" s="19">
        <f>Table1051012[[#This Row],[iPad Deployment Start Date/Time]]</f>
        <v>44882.333333333336</v>
      </c>
      <c r="J122" s="17" t="s">
        <v>44</v>
      </c>
      <c r="K122" s="22">
        <f>Table1051012[[#This Row],[End Date/Time]]</f>
        <v>44882.666666666664</v>
      </c>
      <c r="L122" s="19">
        <f>Table1051012[[#This Row],[iPad Deployment Start Date/Time]]</f>
        <v>44882.333333333336</v>
      </c>
      <c r="M122" s="18" t="s">
        <v>44</v>
      </c>
      <c r="N122" s="22">
        <f>Table1051012[[#This Row],[Class Start Date/Time]]</f>
        <v>44882.375</v>
      </c>
      <c r="O122" s="19">
        <f>Table1051012[[#This Row],[Class Start Date/Time]]</f>
        <v>44882.375</v>
      </c>
      <c r="P122" s="18" t="s">
        <v>44</v>
      </c>
      <c r="Q122" s="22">
        <f>Table1051012[[#This Row],[Lunch Start Date/Time]]</f>
        <v>44882.541666666664</v>
      </c>
      <c r="R122" s="19">
        <f>Table1051012[[#This Row],[iPad Optimization Start Date/Time]]</f>
        <v>44882.5625</v>
      </c>
      <c r="S122" s="18" t="s">
        <v>44</v>
      </c>
      <c r="T122" s="22">
        <f>Table1051012[[#This Row],[VF &amp; CP Start Date/Time]]</f>
        <v>44882.625</v>
      </c>
      <c r="U122" s="19">
        <f>Table1051012[[#This Row],[iPad Opt. End Time]]</f>
        <v>44882.625</v>
      </c>
      <c r="V122" s="18" t="s">
        <v>44</v>
      </c>
      <c r="W122" s="22">
        <f>Table1051012[[#This Row],[Class 2 Start Time]]+1/24</f>
        <v>44882.666666666664</v>
      </c>
      <c r="X122" s="5" t="s">
        <v>84</v>
      </c>
      <c r="Y122" s="5">
        <v>5</v>
      </c>
      <c r="Z122" s="5" t="s">
        <v>82</v>
      </c>
      <c r="AA122" s="13" t="s">
        <v>6</v>
      </c>
      <c r="AB122" s="13" t="s">
        <v>6</v>
      </c>
      <c r="AC122" s="61"/>
      <c r="AD122" s="62"/>
      <c r="AE122" s="5">
        <v>8</v>
      </c>
    </row>
    <row r="123" spans="1:31" ht="34.200000000000003" customHeight="1" thickBot="1">
      <c r="A123" s="11" t="s">
        <v>43</v>
      </c>
      <c r="B123" s="4">
        <v>44882.333333333336</v>
      </c>
      <c r="C123" s="18">
        <f>Table1051012[[#This Row],[Date]]</f>
        <v>44882.333333333336</v>
      </c>
      <c r="D123" s="18">
        <f>Table1051012[[#This Row],[Date]]+1/24</f>
        <v>44882.375</v>
      </c>
      <c r="E123" s="18">
        <f>Table1051012[[#This Row],[Class Start Date/Time]]+(240/1440)</f>
        <v>44882.541666666664</v>
      </c>
      <c r="F123" s="18">
        <f>Table1051012[[#This Row],[Lunch Start Date/Time]]+0.5/24</f>
        <v>44882.5625</v>
      </c>
      <c r="G123" s="18">
        <f>Table1051012[[#This Row],[iPad Optimization Start Date/Time]]+1.5/24</f>
        <v>44882.625</v>
      </c>
      <c r="H123" s="18">
        <f>Table1051012[[#This Row],[VF &amp; CP Start Date/Time]]+(60/1440)</f>
        <v>44882.666666666664</v>
      </c>
      <c r="I123" s="19">
        <f>Table1051012[[#This Row],[iPad Deployment Start Date/Time]]</f>
        <v>44882.333333333336</v>
      </c>
      <c r="J123" s="17" t="s">
        <v>44</v>
      </c>
      <c r="K123" s="22">
        <f>Table1051012[[#This Row],[End Date/Time]]</f>
        <v>44882.666666666664</v>
      </c>
      <c r="L123" s="19">
        <f>Table1051012[[#This Row],[iPad Deployment Start Date/Time]]</f>
        <v>44882.333333333336</v>
      </c>
      <c r="M123" s="18" t="s">
        <v>44</v>
      </c>
      <c r="N123" s="22">
        <f>Table1051012[[#This Row],[Class Start Date/Time]]</f>
        <v>44882.375</v>
      </c>
      <c r="O123" s="19">
        <f>Table1051012[[#This Row],[Class Start Date/Time]]</f>
        <v>44882.375</v>
      </c>
      <c r="P123" s="18" t="s">
        <v>44</v>
      </c>
      <c r="Q123" s="22">
        <f>Table1051012[[#This Row],[Lunch Start Date/Time]]</f>
        <v>44882.541666666664</v>
      </c>
      <c r="R123" s="19">
        <f>Table1051012[[#This Row],[iPad Optimization Start Date/Time]]</f>
        <v>44882.5625</v>
      </c>
      <c r="S123" s="18" t="s">
        <v>44</v>
      </c>
      <c r="T123" s="22">
        <f>Table1051012[[#This Row],[VF &amp; CP Start Date/Time]]</f>
        <v>44882.625</v>
      </c>
      <c r="U123" s="19">
        <f>Table1051012[[#This Row],[iPad Opt. End Time]]</f>
        <v>44882.625</v>
      </c>
      <c r="V123" s="18" t="s">
        <v>44</v>
      </c>
      <c r="W123" s="22">
        <f>Table1051012[[#This Row],[Class 2 Start Time]]+1/24</f>
        <v>44882.666666666664</v>
      </c>
      <c r="X123" s="5" t="s">
        <v>83</v>
      </c>
      <c r="Y123" s="5">
        <v>8</v>
      </c>
      <c r="Z123" s="5" t="s">
        <v>82</v>
      </c>
      <c r="AA123" s="13" t="s">
        <v>6</v>
      </c>
      <c r="AB123" s="13" t="s">
        <v>6</v>
      </c>
      <c r="AC123" s="61"/>
      <c r="AD123" s="62"/>
      <c r="AE123" s="5">
        <v>8</v>
      </c>
    </row>
    <row r="124" spans="1:31" ht="34.200000000000003" customHeight="1" thickBot="1">
      <c r="A124" s="11" t="s">
        <v>43</v>
      </c>
      <c r="B124" s="4">
        <v>44883.333333333336</v>
      </c>
      <c r="C124" s="18">
        <f>Table1051012[[#This Row],[Date]]</f>
        <v>44883.333333333336</v>
      </c>
      <c r="D124" s="18">
        <f>Table1051012[[#This Row],[Date]]+1/24</f>
        <v>44883.375</v>
      </c>
      <c r="E124" s="18">
        <f>Table1051012[[#This Row],[Class Start Date/Time]]+(240/1440)</f>
        <v>44883.541666666664</v>
      </c>
      <c r="F124" s="18">
        <f>Table1051012[[#This Row],[Lunch Start Date/Time]]+0.5/24</f>
        <v>44883.5625</v>
      </c>
      <c r="G124" s="18">
        <f>Table1051012[[#This Row],[iPad Optimization Start Date/Time]]+1.5/24</f>
        <v>44883.625</v>
      </c>
      <c r="H124" s="18">
        <f>Table1051012[[#This Row],[VF &amp; CP Start Date/Time]]+(60/1440)</f>
        <v>44883.666666666664</v>
      </c>
      <c r="I124" s="19">
        <f>Table1051012[[#This Row],[iPad Deployment Start Date/Time]]</f>
        <v>44883.333333333336</v>
      </c>
      <c r="J124" s="17" t="s">
        <v>44</v>
      </c>
      <c r="K124" s="22">
        <f>Table1051012[[#This Row],[End Date/Time]]</f>
        <v>44883.666666666664</v>
      </c>
      <c r="L124" s="19">
        <f>Table1051012[[#This Row],[iPad Deployment Start Date/Time]]</f>
        <v>44883.333333333336</v>
      </c>
      <c r="M124" s="18" t="s">
        <v>44</v>
      </c>
      <c r="N124" s="22">
        <f>Table1051012[[#This Row],[Class Start Date/Time]]</f>
        <v>44883.375</v>
      </c>
      <c r="O124" s="19">
        <f>Table1051012[[#This Row],[Class Start Date/Time]]</f>
        <v>44883.375</v>
      </c>
      <c r="P124" s="18" t="s">
        <v>44</v>
      </c>
      <c r="Q124" s="22">
        <f>Table1051012[[#This Row],[Lunch Start Date/Time]]</f>
        <v>44883.541666666664</v>
      </c>
      <c r="R124" s="19">
        <f>Table1051012[[#This Row],[iPad Optimization Start Date/Time]]</f>
        <v>44883.5625</v>
      </c>
      <c r="S124" s="18" t="s">
        <v>44</v>
      </c>
      <c r="T124" s="22">
        <f>Table1051012[[#This Row],[VF &amp; CP Start Date/Time]]</f>
        <v>44883.625</v>
      </c>
      <c r="U124" s="19">
        <f>Table1051012[[#This Row],[iPad Opt. End Time]]</f>
        <v>44883.625</v>
      </c>
      <c r="V124" s="18" t="s">
        <v>44</v>
      </c>
      <c r="W124" s="22">
        <f>Table1051012[[#This Row],[Class 2 Start Time]]+1/24</f>
        <v>44883.666666666664</v>
      </c>
      <c r="X124" s="5" t="s">
        <v>84</v>
      </c>
      <c r="Y124" s="5">
        <v>5</v>
      </c>
      <c r="Z124" s="5" t="s">
        <v>82</v>
      </c>
      <c r="AA124" s="13" t="s">
        <v>6</v>
      </c>
      <c r="AB124" s="13" t="s">
        <v>6</v>
      </c>
      <c r="AC124" s="61"/>
      <c r="AD124" s="62"/>
      <c r="AE124" s="5">
        <v>8</v>
      </c>
    </row>
    <row r="125" spans="1:31" ht="34.200000000000003" customHeight="1" thickBot="1">
      <c r="A125" s="11" t="s">
        <v>43</v>
      </c>
      <c r="B125" s="4">
        <v>44883.333333333336</v>
      </c>
      <c r="C125" s="18">
        <f>Table1051012[[#This Row],[Date]]</f>
        <v>44883.333333333336</v>
      </c>
      <c r="D125" s="18">
        <f>Table1051012[[#This Row],[Date]]+1/24</f>
        <v>44883.375</v>
      </c>
      <c r="E125" s="18">
        <f>Table1051012[[#This Row],[Class Start Date/Time]]+(240/1440)</f>
        <v>44883.541666666664</v>
      </c>
      <c r="F125" s="18">
        <f>Table1051012[[#This Row],[Lunch Start Date/Time]]+0.5/24</f>
        <v>44883.5625</v>
      </c>
      <c r="G125" s="18">
        <f>Table1051012[[#This Row],[iPad Optimization Start Date/Time]]+1.5/24</f>
        <v>44883.625</v>
      </c>
      <c r="H125" s="18">
        <f>Table1051012[[#This Row],[VF &amp; CP Start Date/Time]]+(60/1440)</f>
        <v>44883.666666666664</v>
      </c>
      <c r="I125" s="19">
        <f>Table1051012[[#This Row],[iPad Deployment Start Date/Time]]</f>
        <v>44883.333333333336</v>
      </c>
      <c r="J125" s="17" t="s">
        <v>44</v>
      </c>
      <c r="K125" s="22">
        <f>Table1051012[[#This Row],[End Date/Time]]</f>
        <v>44883.666666666664</v>
      </c>
      <c r="L125" s="19">
        <f>Table1051012[[#This Row],[iPad Deployment Start Date/Time]]</f>
        <v>44883.333333333336</v>
      </c>
      <c r="M125" s="18" t="s">
        <v>44</v>
      </c>
      <c r="N125" s="22">
        <f>Table1051012[[#This Row],[Class Start Date/Time]]</f>
        <v>44883.375</v>
      </c>
      <c r="O125" s="19">
        <f>Table1051012[[#This Row],[Class Start Date/Time]]</f>
        <v>44883.375</v>
      </c>
      <c r="P125" s="18" t="s">
        <v>44</v>
      </c>
      <c r="Q125" s="22">
        <f>Table1051012[[#This Row],[Lunch Start Date/Time]]</f>
        <v>44883.541666666664</v>
      </c>
      <c r="R125" s="19">
        <f>Table1051012[[#This Row],[iPad Optimization Start Date/Time]]</f>
        <v>44883.5625</v>
      </c>
      <c r="S125" s="18" t="s">
        <v>44</v>
      </c>
      <c r="T125" s="22">
        <f>Table1051012[[#This Row],[VF &amp; CP Start Date/Time]]</f>
        <v>44883.625</v>
      </c>
      <c r="U125" s="19">
        <f>Table1051012[[#This Row],[iPad Opt. End Time]]</f>
        <v>44883.625</v>
      </c>
      <c r="V125" s="18" t="s">
        <v>44</v>
      </c>
      <c r="W125" s="22">
        <f>Table1051012[[#This Row],[Class 2 Start Time]]+1/24</f>
        <v>44883.666666666664</v>
      </c>
      <c r="X125" s="5" t="s">
        <v>83</v>
      </c>
      <c r="Y125" s="5">
        <v>8</v>
      </c>
      <c r="Z125" s="5" t="s">
        <v>82</v>
      </c>
      <c r="AA125" s="13" t="s">
        <v>6</v>
      </c>
      <c r="AB125" s="13" t="s">
        <v>6</v>
      </c>
      <c r="AC125" s="61"/>
      <c r="AD125" s="62"/>
      <c r="AE125" s="5">
        <v>8</v>
      </c>
    </row>
    <row r="126" spans="1:31" ht="34.200000000000003" customHeight="1"/>
    <row r="127" spans="1:31" ht="19.95" customHeight="1"/>
    <row r="128" spans="1:31" ht="19.95" customHeight="1"/>
    <row r="129" spans="1:32" ht="19.95" customHeight="1"/>
    <row r="130" spans="1:32" ht="19.95" customHeight="1"/>
    <row r="131" spans="1:32" ht="19.95" customHeight="1"/>
    <row r="132" spans="1:32" ht="19.95" customHeight="1"/>
    <row r="133" spans="1:32" ht="19.95" customHeight="1"/>
    <row r="134" spans="1:32" ht="19.95" customHeight="1"/>
    <row r="135" spans="1:32" ht="19.95" customHeight="1"/>
    <row r="136" spans="1:32" ht="19.95" customHeight="1"/>
    <row r="137" spans="1:32" ht="19.95" customHeight="1"/>
    <row r="138" spans="1:32" s="7" customFormat="1" ht="19.95" customHeight="1">
      <c r="A138" s="3"/>
      <c r="B138" s="3"/>
      <c r="C138" s="3"/>
      <c r="D138" s="12"/>
      <c r="E138" s="12"/>
      <c r="F138" s="12"/>
      <c r="G138" s="12"/>
      <c r="H138" s="12"/>
      <c r="I138" s="12"/>
      <c r="J138" s="21"/>
      <c r="K138" s="15"/>
      <c r="L138" s="10"/>
      <c r="M138" s="23"/>
      <c r="N138" s="9"/>
      <c r="O138" s="10"/>
      <c r="P138" s="9"/>
      <c r="Q138" s="9"/>
      <c r="R138" s="15"/>
      <c r="S138" s="15"/>
      <c r="T138" s="9"/>
      <c r="U138" s="9"/>
      <c r="V138" s="3"/>
      <c r="W138" s="9"/>
      <c r="X138" s="3"/>
      <c r="Y138" s="3"/>
      <c r="Z138" s="3"/>
      <c r="AA138" s="3"/>
      <c r="AB138" s="3"/>
      <c r="AC138" s="3"/>
      <c r="AD138" s="3"/>
      <c r="AE138" s="3"/>
      <c r="AF138" s="3"/>
    </row>
    <row r="142" spans="1:32" s="16" customFormat="1">
      <c r="A142" s="3"/>
      <c r="B142" s="3"/>
      <c r="C142" s="3"/>
      <c r="D142" s="12"/>
      <c r="E142" s="12"/>
      <c r="F142" s="12"/>
      <c r="G142" s="12"/>
      <c r="H142" s="12"/>
      <c r="I142" s="12"/>
      <c r="J142" s="21"/>
      <c r="K142" s="15"/>
      <c r="L142" s="10"/>
      <c r="M142" s="23"/>
      <c r="N142" s="9"/>
      <c r="O142" s="10"/>
      <c r="P142" s="9"/>
      <c r="Q142" s="9"/>
      <c r="R142" s="15"/>
      <c r="S142" s="15"/>
      <c r="T142" s="9"/>
      <c r="U142" s="9"/>
      <c r="V142" s="3"/>
      <c r="W142" s="9"/>
      <c r="X142" s="3"/>
      <c r="Y142" s="3"/>
      <c r="Z142" s="3"/>
      <c r="AA142" s="3"/>
      <c r="AB142" s="3"/>
      <c r="AC142" s="3"/>
      <c r="AD142" s="3"/>
      <c r="AE142" s="3"/>
      <c r="AF142" s="3"/>
    </row>
    <row r="148" spans="1:32" s="16" customFormat="1">
      <c r="A148" s="3"/>
      <c r="B148" s="3"/>
      <c r="C148" s="3"/>
      <c r="D148" s="12"/>
      <c r="E148" s="12"/>
      <c r="F148" s="12"/>
      <c r="G148" s="12"/>
      <c r="H148" s="12"/>
      <c r="I148" s="12"/>
      <c r="J148" s="21"/>
      <c r="K148" s="15"/>
      <c r="L148" s="10"/>
      <c r="M148" s="23"/>
      <c r="N148" s="9"/>
      <c r="O148" s="10"/>
      <c r="P148" s="9"/>
      <c r="Q148" s="9"/>
      <c r="R148" s="15"/>
      <c r="S148" s="15"/>
      <c r="T148" s="9"/>
      <c r="U148" s="9"/>
      <c r="V148" s="3"/>
      <c r="W148" s="9"/>
      <c r="X148" s="3"/>
      <c r="Y148" s="3"/>
      <c r="Z148" s="3"/>
      <c r="AA148" s="3"/>
      <c r="AB148" s="3"/>
      <c r="AC148" s="3"/>
      <c r="AD148" s="3"/>
      <c r="AE148" s="3"/>
      <c r="AF148" s="3"/>
    </row>
  </sheetData>
  <mergeCells count="19">
    <mergeCell ref="A1:AE3"/>
    <mergeCell ref="A11:AE11"/>
    <mergeCell ref="A4:AE4"/>
    <mergeCell ref="A5:AE5"/>
    <mergeCell ref="A6:AE6"/>
    <mergeCell ref="A9:I9"/>
    <mergeCell ref="A8:AE8"/>
    <mergeCell ref="J9:AE9"/>
    <mergeCell ref="A7:AE7"/>
    <mergeCell ref="B10:K10"/>
    <mergeCell ref="Y10:Z10"/>
    <mergeCell ref="AA10:AE10"/>
    <mergeCell ref="U13:W13"/>
    <mergeCell ref="AA13:AB13"/>
    <mergeCell ref="A12:AE12"/>
    <mergeCell ref="I13:K13"/>
    <mergeCell ref="L13:N13"/>
    <mergeCell ref="O13:Q13"/>
    <mergeCell ref="R13:T13"/>
  </mergeCells>
  <phoneticPr fontId="10" type="noConversion"/>
  <hyperlinks>
    <hyperlink ref="J9" r:id="rId1" xr:uid="{F2FBC8D8-921A-4D0B-B9E3-9C048DC125DC}"/>
    <hyperlink ref="X19" r:id="rId2" display="https://promisepoint.com/DocumentLibraryManager/Versions/Download/8e7bafd1-c643-ed11-8123-005056011796" xr:uid="{8A238E7B-C58F-4632-80C6-3C7AFBC3A396}"/>
    <hyperlink ref="X20" r:id="rId3" display="https://promisepoint.com/DocumentLibraryManager/Versions/Download/d97b7945-c643-ed11-8123-005056011796" xr:uid="{DEB2617C-B6E1-4CC9-9F81-A91C64A5BF02}"/>
    <hyperlink ref="X25" r:id="rId4" display="https://promisepoint.com/DocumentLibraryManager/Versions/Download/5a69b679-c643-ed11-8123-005056011796" xr:uid="{9F75DABB-EA7D-4F71-A7A6-7DE7E0B208A5}"/>
    <hyperlink ref="X26" r:id="rId5" display="https://promisepoint.com/DocumentLibraryManager/Versions/Download/de9d3ac1-c643-ed11-8123-005056011796" xr:uid="{8511FCC9-D520-4334-8BD3-F38DFB718810}"/>
    <hyperlink ref="X35" r:id="rId6" display="https://promisepoint.com/DocumentLibraryManager/Versions/Download/c9f143e4-c643-ed11-8123-005056011796" xr:uid="{7DAA45A1-CBBB-4BFC-A6FD-F006449B6BCF}"/>
  </hyperlinks>
  <pageMargins left="0.25" right="0.25" top="0.75" bottom="0.75" header="0.3" footer="0.3"/>
  <pageSetup scale="68" fitToHeight="0" orientation="landscape" r:id="rId7"/>
  <drawing r:id="rId8"/>
  <tableParts count="1">
    <tablePart r:id="rId9"/>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1A5A2-4B7A-4ACA-A9C2-B7372AF01347}">
  <sheetPr codeName="Sheet4">
    <tabColor rgb="FF006877"/>
    <pageSetUpPr fitToPage="1"/>
  </sheetPr>
  <dimension ref="A1:AF60"/>
  <sheetViews>
    <sheetView zoomScale="70" zoomScaleNormal="70" workbookViewId="0">
      <selection sqref="A1:AE3"/>
    </sheetView>
  </sheetViews>
  <sheetFormatPr defaultColWidth="8.77734375" defaultRowHeight="14.4"/>
  <cols>
    <col min="1" max="1" width="30.77734375" style="3" customWidth="1"/>
    <col min="2" max="2" width="30.109375" style="3" bestFit="1" customWidth="1"/>
    <col min="3" max="3" width="23.6640625" style="3" hidden="1" customWidth="1"/>
    <col min="4" max="4" width="22.33203125" style="12" hidden="1" customWidth="1"/>
    <col min="5" max="5" width="14.109375" style="12" hidden="1" customWidth="1"/>
    <col min="6" max="6" width="24.33203125" style="12" hidden="1" customWidth="1"/>
    <col min="7" max="7" width="16.109375" style="12" hidden="1" customWidth="1"/>
    <col min="8" max="8" width="16" style="12" hidden="1" customWidth="1"/>
    <col min="9" max="9" width="9.5546875" style="12" customWidth="1"/>
    <col min="10" max="10" width="4.44140625" style="21" bestFit="1" customWidth="1"/>
    <col min="11" max="11" width="9.5546875" style="15" customWidth="1"/>
    <col min="12" max="12" width="13.5546875" style="10" hidden="1" customWidth="1"/>
    <col min="13" max="13" width="4.44140625" style="23" hidden="1" customWidth="1"/>
    <col min="14" max="14" width="18.21875" style="9" hidden="1" customWidth="1"/>
    <col min="15" max="15" width="12.21875" style="10" hidden="1" customWidth="1"/>
    <col min="16" max="16" width="4.44140625" style="9" hidden="1" customWidth="1"/>
    <col min="17" max="17" width="14.109375" style="9" hidden="1" customWidth="1"/>
    <col min="18" max="18" width="12.21875" style="15" hidden="1" customWidth="1"/>
    <col min="19" max="19" width="4.44140625" style="15" hidden="1" customWidth="1"/>
    <col min="20" max="20" width="16" style="9" hidden="1" customWidth="1"/>
    <col min="21" max="21" width="12.21875" style="9" hidden="1" customWidth="1"/>
    <col min="22" max="22" width="4.44140625" style="3" hidden="1" customWidth="1"/>
    <col min="23" max="23" width="14.109375" style="9" hidden="1" customWidth="1"/>
    <col min="24" max="24" width="34.88671875" style="3" bestFit="1" customWidth="1"/>
    <col min="25" max="25" width="9" style="3" customWidth="1"/>
    <col min="26" max="26" width="27.33203125" style="3" customWidth="1"/>
    <col min="27" max="27" width="15.33203125" style="3" hidden="1" customWidth="1"/>
    <col min="28" max="28" width="22.5546875" style="3" hidden="1" customWidth="1"/>
    <col min="29" max="30" width="14.109375" style="3" customWidth="1"/>
    <col min="31" max="31" width="10.33203125" style="3" customWidth="1"/>
    <col min="32" max="32" width="11.5546875" style="3" bestFit="1" customWidth="1"/>
    <col min="33" max="16384" width="8.77734375" style="3"/>
  </cols>
  <sheetData>
    <row r="1" spans="1:31" ht="14.55" customHeight="1">
      <c r="A1" s="124" t="s">
        <v>136</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row>
    <row r="2" spans="1:31" ht="14.55" customHeight="1">
      <c r="A2" s="124"/>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row>
    <row r="3" spans="1:31" ht="14.4" customHeight="1">
      <c r="A3" s="124"/>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row>
    <row r="4" spans="1:31" s="1" customFormat="1" ht="45.6" customHeight="1">
      <c r="A4" s="166" t="s">
        <v>4</v>
      </c>
      <c r="B4" s="166"/>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row>
    <row r="5" spans="1:31" s="1" customFormat="1" ht="45.6" customHeight="1">
      <c r="A5" s="151" t="s">
        <v>118</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row>
    <row r="6" spans="1:31" ht="73.2" customHeight="1">
      <c r="A6" s="138" t="s">
        <v>116</v>
      </c>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row>
    <row r="7" spans="1:31" s="1" customFormat="1" ht="45.6" customHeight="1">
      <c r="A7" s="168" t="s">
        <v>125</v>
      </c>
      <c r="B7" s="168"/>
      <c r="C7" s="168"/>
      <c r="D7" s="168"/>
      <c r="E7" s="168"/>
      <c r="F7" s="168"/>
      <c r="G7" s="168"/>
      <c r="H7" s="168"/>
      <c r="I7" s="168"/>
      <c r="J7" s="168"/>
      <c r="K7" s="168"/>
      <c r="L7" s="168"/>
      <c r="M7" s="168"/>
      <c r="N7" s="168"/>
      <c r="O7" s="168"/>
      <c r="P7" s="168"/>
      <c r="Q7" s="168"/>
      <c r="R7" s="168"/>
      <c r="S7" s="168"/>
      <c r="T7" s="168"/>
      <c r="U7" s="168"/>
      <c r="V7" s="168"/>
      <c r="W7" s="168"/>
      <c r="X7" s="168"/>
      <c r="Y7" s="168"/>
      <c r="Z7" s="168"/>
      <c r="AA7" s="168"/>
      <c r="AB7" s="168"/>
      <c r="AC7" s="168"/>
      <c r="AD7" s="168"/>
      <c r="AE7" s="168"/>
    </row>
    <row r="8" spans="1:31" s="1" customFormat="1" ht="70.8" customHeight="1">
      <c r="A8" s="167" t="s">
        <v>126</v>
      </c>
      <c r="B8" s="167"/>
      <c r="C8" s="167"/>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row>
    <row r="9" spans="1:31" s="1" customFormat="1" ht="31.2" customHeight="1">
      <c r="A9" s="148" t="s">
        <v>127</v>
      </c>
      <c r="B9" s="148"/>
      <c r="C9" s="148"/>
      <c r="D9" s="148"/>
      <c r="E9" s="148"/>
      <c r="F9" s="148"/>
      <c r="G9" s="148"/>
      <c r="H9" s="148"/>
      <c r="I9" s="148"/>
      <c r="J9" s="149" t="s">
        <v>128</v>
      </c>
      <c r="K9" s="149"/>
      <c r="L9" s="149"/>
      <c r="M9" s="149"/>
      <c r="N9" s="149"/>
      <c r="O9" s="149"/>
      <c r="P9" s="149"/>
      <c r="Q9" s="149"/>
      <c r="R9" s="149"/>
      <c r="S9" s="149"/>
      <c r="T9" s="149"/>
      <c r="U9" s="149"/>
      <c r="V9" s="149"/>
      <c r="W9" s="149"/>
      <c r="X9" s="149"/>
      <c r="Y9" s="149"/>
      <c r="Z9" s="149"/>
      <c r="AA9" s="149"/>
      <c r="AB9" s="149"/>
      <c r="AC9" s="149"/>
      <c r="AD9" s="149"/>
      <c r="AE9" s="149"/>
    </row>
    <row r="10" spans="1:31" s="59" customFormat="1" ht="30.6" customHeight="1">
      <c r="A10" s="60" t="s">
        <v>95</v>
      </c>
      <c r="B10" s="169" t="s">
        <v>96</v>
      </c>
      <c r="C10" s="169"/>
      <c r="D10" s="169"/>
      <c r="E10" s="169"/>
      <c r="F10" s="169"/>
      <c r="G10" s="169"/>
      <c r="H10" s="169"/>
      <c r="I10" s="169"/>
      <c r="J10" s="169"/>
      <c r="K10" s="169"/>
      <c r="L10" s="60"/>
      <c r="M10" s="60"/>
      <c r="N10" s="60"/>
      <c r="O10" s="60"/>
      <c r="P10" s="60"/>
      <c r="Q10" s="60"/>
      <c r="R10" s="60"/>
      <c r="S10" s="60"/>
      <c r="T10" s="60"/>
      <c r="U10" s="60"/>
      <c r="V10" s="60"/>
      <c r="W10" s="60"/>
      <c r="X10" s="60" t="s">
        <v>97</v>
      </c>
      <c r="Y10" s="170" t="s">
        <v>98</v>
      </c>
      <c r="Z10" s="170"/>
      <c r="AA10" s="169" t="s">
        <v>129</v>
      </c>
      <c r="AB10" s="169"/>
      <c r="AC10" s="169"/>
      <c r="AD10" s="169"/>
      <c r="AE10" s="169"/>
    </row>
    <row r="11" spans="1:31" s="1" customFormat="1" ht="21">
      <c r="A11" s="165"/>
      <c r="B11" s="165"/>
      <c r="C11" s="165"/>
      <c r="D11" s="165"/>
      <c r="E11" s="165"/>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E11" s="165"/>
    </row>
    <row r="12" spans="1:31" ht="23.4">
      <c r="A12" s="162" t="s">
        <v>25</v>
      </c>
      <c r="B12" s="162"/>
      <c r="C12" s="162"/>
      <c r="D12" s="162"/>
      <c r="E12" s="162"/>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row>
    <row r="13" spans="1:31" ht="14.55" customHeight="1">
      <c r="A13" s="94"/>
      <c r="B13" s="94"/>
      <c r="C13" s="95"/>
      <c r="D13" s="96"/>
      <c r="E13" s="96"/>
      <c r="F13" s="97"/>
      <c r="G13" s="97"/>
      <c r="H13" s="97"/>
      <c r="I13" s="163" t="s">
        <v>46</v>
      </c>
      <c r="J13" s="163"/>
      <c r="K13" s="163"/>
      <c r="L13" s="163" t="s">
        <v>51</v>
      </c>
      <c r="M13" s="163"/>
      <c r="N13" s="163"/>
      <c r="O13" s="160" t="s">
        <v>56</v>
      </c>
      <c r="P13" s="160"/>
      <c r="Q13" s="160"/>
      <c r="R13" s="163" t="s">
        <v>52</v>
      </c>
      <c r="S13" s="163"/>
      <c r="T13" s="163"/>
      <c r="U13" s="160" t="s">
        <v>60</v>
      </c>
      <c r="V13" s="160"/>
      <c r="W13" s="160"/>
      <c r="X13" s="98"/>
      <c r="Y13" s="98"/>
      <c r="Z13" s="98"/>
      <c r="AA13" s="161" t="s">
        <v>67</v>
      </c>
      <c r="AB13" s="161"/>
      <c r="AC13" s="99" t="s">
        <v>69</v>
      </c>
      <c r="AD13" s="99" t="s">
        <v>68</v>
      </c>
      <c r="AE13" s="98"/>
    </row>
    <row r="14" spans="1:31" s="16" customFormat="1" ht="28.8" customHeight="1">
      <c r="A14" s="100" t="s">
        <v>0</v>
      </c>
      <c r="B14" s="101" t="s">
        <v>1</v>
      </c>
      <c r="C14" s="102" t="s">
        <v>45</v>
      </c>
      <c r="D14" s="102" t="s">
        <v>39</v>
      </c>
      <c r="E14" s="103" t="s">
        <v>40</v>
      </c>
      <c r="F14" s="103" t="s">
        <v>41</v>
      </c>
      <c r="G14" s="103" t="s">
        <v>42</v>
      </c>
      <c r="H14" s="103" t="s">
        <v>33</v>
      </c>
      <c r="I14" s="103" t="s">
        <v>100</v>
      </c>
      <c r="J14" s="103" t="s">
        <v>48</v>
      </c>
      <c r="K14" s="103" t="s">
        <v>101</v>
      </c>
      <c r="L14" s="103" t="s">
        <v>49</v>
      </c>
      <c r="M14" s="103" t="s">
        <v>47</v>
      </c>
      <c r="N14" s="103" t="s">
        <v>50</v>
      </c>
      <c r="O14" s="103" t="s">
        <v>57</v>
      </c>
      <c r="P14" s="103" t="s">
        <v>58</v>
      </c>
      <c r="Q14" s="103" t="s">
        <v>59</v>
      </c>
      <c r="R14" s="103" t="s">
        <v>54</v>
      </c>
      <c r="S14" s="103" t="s">
        <v>55</v>
      </c>
      <c r="T14" s="103" t="s">
        <v>53</v>
      </c>
      <c r="U14" s="103" t="s">
        <v>61</v>
      </c>
      <c r="V14" s="103" t="s">
        <v>62</v>
      </c>
      <c r="W14" s="103" t="s">
        <v>63</v>
      </c>
      <c r="X14" s="104" t="s">
        <v>2</v>
      </c>
      <c r="Y14" s="104" t="s">
        <v>8</v>
      </c>
      <c r="Z14" s="100" t="s">
        <v>73</v>
      </c>
      <c r="AA14" s="104" t="s">
        <v>64</v>
      </c>
      <c r="AB14" s="104" t="s">
        <v>65</v>
      </c>
      <c r="AC14" s="100" t="s">
        <v>70</v>
      </c>
      <c r="AD14" s="104" t="s">
        <v>66</v>
      </c>
      <c r="AE14" s="105" t="s">
        <v>75</v>
      </c>
    </row>
    <row r="15" spans="1:31" ht="34.200000000000003" customHeight="1">
      <c r="A15" s="11" t="s">
        <v>7</v>
      </c>
      <c r="B15" s="4">
        <v>44839.333333333336</v>
      </c>
      <c r="C15" s="18">
        <f>Table10510123[[#This Row],[Date]]</f>
        <v>44839.333333333336</v>
      </c>
      <c r="D15" s="18">
        <f>C15</f>
        <v>44839.333333333336</v>
      </c>
      <c r="E15" s="18">
        <f>Table10510123[[#This Row],[Class Start Date/Time]]+(240/1440)</f>
        <v>44839.5</v>
      </c>
      <c r="F15" s="18" t="s">
        <v>6</v>
      </c>
      <c r="G15" s="18">
        <f>Table10510123[[#This Row],[Lunch Start Date/Time]]+(60/1440)</f>
        <v>44839.541666666664</v>
      </c>
      <c r="H15" s="18">
        <f>Table10510123[[#This Row],[VF &amp; CP Start Date/Time]]+(60/1440)</f>
        <v>44839.583333333328</v>
      </c>
      <c r="I15" s="19">
        <f>Table10510123[[#This Row],[iPad Deployment Start Date/Time]]</f>
        <v>44839.333333333336</v>
      </c>
      <c r="J15" s="17" t="s">
        <v>44</v>
      </c>
      <c r="K15" s="22">
        <f>Table10510123[[#This Row],[End Date/Time]]</f>
        <v>44839.583333333328</v>
      </c>
      <c r="L15" s="19" t="str">
        <f>Table10510123[[#This Row],[iPad Optimization Start Date/Time]]</f>
        <v>N/A</v>
      </c>
      <c r="M15" s="18" t="s">
        <v>44</v>
      </c>
      <c r="N15" s="22" t="s">
        <v>6</v>
      </c>
      <c r="O15" s="19">
        <f>Table10510123[[#This Row],[Class Start Date/Time]]</f>
        <v>44839.333333333336</v>
      </c>
      <c r="P15" s="18" t="s">
        <v>44</v>
      </c>
      <c r="Q15" s="22">
        <f>Table10510123[[#This Row],[Lunch Start Date/Time]]</f>
        <v>44839.5</v>
      </c>
      <c r="R15" s="19" t="str">
        <f>Table10510123[[#This Row],[iPad Optimization Start Date/Time]]</f>
        <v>N/A</v>
      </c>
      <c r="S15" s="18" t="s">
        <v>44</v>
      </c>
      <c r="T15" s="22" t="str">
        <f>Table10510123[[#This Row],[iPad Optimization Start Date/Time]]</f>
        <v>N/A</v>
      </c>
      <c r="U15" s="19">
        <f>Table10510123[[#This Row],[VF &amp; CP Start Date/Time]]</f>
        <v>44839.541666666664</v>
      </c>
      <c r="V15" s="18" t="s">
        <v>44</v>
      </c>
      <c r="W15" s="22">
        <f>Table10510123[[#This Row],[End Date/Time]]</f>
        <v>44839.583333333328</v>
      </c>
      <c r="X15" s="5" t="s">
        <v>78</v>
      </c>
      <c r="Y15" s="5">
        <v>10</v>
      </c>
      <c r="Z15" s="5" t="s">
        <v>83</v>
      </c>
      <c r="AA15" s="5" t="s">
        <v>6</v>
      </c>
      <c r="AB15" s="5" t="s">
        <v>130</v>
      </c>
      <c r="AC15" s="13" t="s">
        <v>6</v>
      </c>
      <c r="AD15" s="13" t="s">
        <v>6</v>
      </c>
      <c r="AE15" s="5">
        <v>6</v>
      </c>
    </row>
    <row r="16" spans="1:31" ht="34.200000000000003" customHeight="1">
      <c r="A16" s="33" t="s">
        <v>93</v>
      </c>
      <c r="B16" s="34">
        <v>44840.333333333336</v>
      </c>
      <c r="C16" s="35" t="s">
        <v>6</v>
      </c>
      <c r="D16" s="36">
        <f>B16</f>
        <v>44840.333333333336</v>
      </c>
      <c r="E16" s="35" t="s">
        <v>6</v>
      </c>
      <c r="F16" s="35" t="s">
        <v>6</v>
      </c>
      <c r="G16" s="35" t="s">
        <v>6</v>
      </c>
      <c r="H16" s="36">
        <f>Table10510123[[#This Row],[Class Start Date/Time]]+1/24</f>
        <v>44840.375</v>
      </c>
      <c r="I16" s="37">
        <f>Table10510123[[#This Row],[Class Start Date/Time]]</f>
        <v>44840.333333333336</v>
      </c>
      <c r="J16" s="35" t="s">
        <v>44</v>
      </c>
      <c r="K16" s="38">
        <f>Table10510123[[#This Row],[End Date/Time]]</f>
        <v>44840.375</v>
      </c>
      <c r="L16" s="35"/>
      <c r="M16" s="35"/>
      <c r="N16" s="35"/>
      <c r="O16" s="37">
        <f>Table10510123[[#This Row],[Class Start Date/Time]]</f>
        <v>44840.333333333336</v>
      </c>
      <c r="P16" s="36"/>
      <c r="Q16" s="38"/>
      <c r="R16" s="35"/>
      <c r="S16" s="35"/>
      <c r="T16" s="35"/>
      <c r="U16" s="35"/>
      <c r="V16" s="35"/>
      <c r="W16" s="35"/>
      <c r="X16" s="174" t="s">
        <v>139</v>
      </c>
      <c r="Y16" s="32" t="s">
        <v>6</v>
      </c>
      <c r="Z16" s="33"/>
      <c r="AA16" s="40" t="s">
        <v>94</v>
      </c>
      <c r="AB16" s="40"/>
      <c r="AC16" s="32" t="s">
        <v>6</v>
      </c>
      <c r="AD16" s="32" t="s">
        <v>6</v>
      </c>
      <c r="AE16" s="31">
        <v>1</v>
      </c>
    </row>
    <row r="17" spans="1:31" ht="34.200000000000003" customHeight="1" thickBot="1">
      <c r="A17" s="33" t="s">
        <v>93</v>
      </c>
      <c r="B17" s="34">
        <v>44844.458333333336</v>
      </c>
      <c r="C17" s="35" t="s">
        <v>6</v>
      </c>
      <c r="D17" s="36">
        <f>B17</f>
        <v>44844.458333333336</v>
      </c>
      <c r="E17" s="35" t="s">
        <v>6</v>
      </c>
      <c r="F17" s="35" t="s">
        <v>6</v>
      </c>
      <c r="G17" s="35" t="s">
        <v>6</v>
      </c>
      <c r="H17" s="36">
        <f>Table10510123[[#This Row],[Class Start Date/Time]]+1/24</f>
        <v>44844.5</v>
      </c>
      <c r="I17" s="37">
        <f>Table10510123[[#This Row],[Class Start Date/Time]]</f>
        <v>44844.458333333336</v>
      </c>
      <c r="J17" s="35" t="s">
        <v>44</v>
      </c>
      <c r="K17" s="38">
        <f>Table10510123[[#This Row],[End Date/Time]]</f>
        <v>44844.5</v>
      </c>
      <c r="L17" s="35"/>
      <c r="M17" s="35"/>
      <c r="N17" s="35"/>
      <c r="O17" s="37">
        <f>Table10510123[[#This Row],[Class Start Date/Time]]</f>
        <v>44844.458333333336</v>
      </c>
      <c r="P17" s="36"/>
      <c r="Q17" s="38"/>
      <c r="R17" s="35"/>
      <c r="S17" s="35"/>
      <c r="T17" s="35"/>
      <c r="U17" s="35"/>
      <c r="V17" s="35"/>
      <c r="W17" s="35"/>
      <c r="X17" s="174" t="s">
        <v>139</v>
      </c>
      <c r="Y17" s="32" t="s">
        <v>6</v>
      </c>
      <c r="Z17" s="33"/>
      <c r="AA17" s="40" t="s">
        <v>94</v>
      </c>
      <c r="AB17" s="40" t="s">
        <v>71</v>
      </c>
      <c r="AC17" s="32" t="s">
        <v>6</v>
      </c>
      <c r="AD17" s="32" t="s">
        <v>6</v>
      </c>
      <c r="AE17" s="31">
        <v>1</v>
      </c>
    </row>
    <row r="18" spans="1:31" ht="34.200000000000003" customHeight="1" thickBot="1">
      <c r="A18" s="11" t="s">
        <v>9</v>
      </c>
      <c r="B18" s="4">
        <v>44845.333333333336</v>
      </c>
      <c r="C18" s="18">
        <f>Table10510123[[#This Row],[Date]]</f>
        <v>44845.333333333336</v>
      </c>
      <c r="D18" s="18">
        <f>Table10510123[[#This Row],[Date]]+1/24</f>
        <v>44845.375</v>
      </c>
      <c r="E18" s="18">
        <f>Table10510123[[#This Row],[Class Start Date/Time]]+(240/1440)</f>
        <v>44845.541666666664</v>
      </c>
      <c r="F18" s="18">
        <f>Table10510123[[#This Row],[Lunch Start Date/Time]]+0.5/24</f>
        <v>44845.5625</v>
      </c>
      <c r="G18" s="18">
        <f>Table10510123[[#This Row],[iPad Optimization Start Date/Time]]+1.5/24</f>
        <v>44845.625</v>
      </c>
      <c r="H18" s="18">
        <f>Table10510123[[#This Row],[VF &amp; CP Start Date/Time]]+(60/1440)</f>
        <v>44845.666666666664</v>
      </c>
      <c r="I18" s="19">
        <f>Table10510123[[#This Row],[iPad Deployment Start Date/Time]]</f>
        <v>44845.333333333336</v>
      </c>
      <c r="J18" s="17" t="s">
        <v>44</v>
      </c>
      <c r="K18" s="22">
        <f>Table10510123[[#This Row],[End Date/Time]]</f>
        <v>44845.666666666664</v>
      </c>
      <c r="L18" s="19">
        <f>Table10510123[[#This Row],[iPad Deployment Start Date/Time]]</f>
        <v>44845.333333333336</v>
      </c>
      <c r="M18" s="18" t="s">
        <v>44</v>
      </c>
      <c r="N18" s="22">
        <f>Table10510123[[#This Row],[Class Start Date/Time]]</f>
        <v>44845.375</v>
      </c>
      <c r="O18" s="19">
        <f>Table10510123[[#This Row],[Class Start Date/Time]]</f>
        <v>44845.375</v>
      </c>
      <c r="P18" s="18" t="s">
        <v>44</v>
      </c>
      <c r="Q18" s="22">
        <f>Table10510123[[#This Row],[Lunch Start Date/Time]]</f>
        <v>44845.541666666664</v>
      </c>
      <c r="R18" s="19">
        <f>Table10510123[[#This Row],[iPad Optimization Start Date/Time]]</f>
        <v>44845.5625</v>
      </c>
      <c r="S18" s="18" t="s">
        <v>44</v>
      </c>
      <c r="T18" s="22">
        <f>Table10510123[[#This Row],[VF &amp; CP Start Date/Time]]</f>
        <v>44845.625</v>
      </c>
      <c r="U18" s="19">
        <f>Table10510123[[#This Row],[iPad Opt. End Time]]</f>
        <v>44845.625</v>
      </c>
      <c r="V18" s="18" t="s">
        <v>44</v>
      </c>
      <c r="W18" s="22">
        <f>Table10510123[[#This Row],[Class 2 Start Time]]+1/24</f>
        <v>44845.666666666664</v>
      </c>
      <c r="X18" s="5" t="s">
        <v>78</v>
      </c>
      <c r="Y18" s="5">
        <v>10</v>
      </c>
      <c r="Z18" s="5" t="s">
        <v>83</v>
      </c>
      <c r="AA18" s="5" t="s">
        <v>6</v>
      </c>
      <c r="AB18" s="5" t="s">
        <v>130</v>
      </c>
      <c r="AC18" s="61"/>
      <c r="AD18" s="62"/>
      <c r="AE18" s="5">
        <v>8</v>
      </c>
    </row>
    <row r="19" spans="1:31" ht="34.200000000000003" customHeight="1">
      <c r="A19" s="33" t="s">
        <v>93</v>
      </c>
      <c r="B19" s="34">
        <v>44846.645833333336</v>
      </c>
      <c r="C19" s="35" t="s">
        <v>6</v>
      </c>
      <c r="D19" s="36">
        <f>B19</f>
        <v>44846.645833333336</v>
      </c>
      <c r="E19" s="35" t="s">
        <v>6</v>
      </c>
      <c r="F19" s="35" t="s">
        <v>6</v>
      </c>
      <c r="G19" s="35" t="s">
        <v>6</v>
      </c>
      <c r="H19" s="36">
        <f>Table10510123[[#This Row],[Class Start Date/Time]]+1/24</f>
        <v>44846.6875</v>
      </c>
      <c r="I19" s="37">
        <f>Table10510123[[#This Row],[Class Start Date/Time]]</f>
        <v>44846.645833333336</v>
      </c>
      <c r="J19" s="35" t="s">
        <v>44</v>
      </c>
      <c r="K19" s="38">
        <f>Table10510123[[#This Row],[End Date/Time]]</f>
        <v>44846.6875</v>
      </c>
      <c r="L19" s="35"/>
      <c r="M19" s="35"/>
      <c r="N19" s="35"/>
      <c r="O19" s="37">
        <f>Table10510123[[#This Row],[Class Start Date/Time]]</f>
        <v>44846.645833333336</v>
      </c>
      <c r="P19" s="36"/>
      <c r="Q19" s="38"/>
      <c r="R19" s="35"/>
      <c r="S19" s="35"/>
      <c r="T19" s="35"/>
      <c r="U19" s="35"/>
      <c r="V19" s="35"/>
      <c r="W19" s="35"/>
      <c r="X19" s="174" t="s">
        <v>139</v>
      </c>
      <c r="Y19" s="32" t="s">
        <v>6</v>
      </c>
      <c r="Z19" s="33"/>
      <c r="AA19" s="40" t="s">
        <v>71</v>
      </c>
      <c r="AB19" s="40"/>
      <c r="AC19" s="32" t="s">
        <v>6</v>
      </c>
      <c r="AD19" s="32" t="s">
        <v>6</v>
      </c>
      <c r="AE19" s="31">
        <v>1</v>
      </c>
    </row>
    <row r="20" spans="1:31" s="30" customFormat="1" ht="34.200000000000003" customHeight="1" thickBot="1">
      <c r="A20" s="33" t="s">
        <v>93</v>
      </c>
      <c r="B20" s="34">
        <v>44851.395833333336</v>
      </c>
      <c r="C20" s="35" t="s">
        <v>6</v>
      </c>
      <c r="D20" s="36">
        <f>B20</f>
        <v>44851.395833333336</v>
      </c>
      <c r="E20" s="35" t="s">
        <v>6</v>
      </c>
      <c r="F20" s="35" t="s">
        <v>6</v>
      </c>
      <c r="G20" s="35" t="s">
        <v>6</v>
      </c>
      <c r="H20" s="36">
        <f>Table10510123[[#This Row],[Class Start Date/Time]]+1/24</f>
        <v>44851.4375</v>
      </c>
      <c r="I20" s="37">
        <f>Table10510123[[#This Row],[Class Start Date/Time]]</f>
        <v>44851.395833333336</v>
      </c>
      <c r="J20" s="35" t="s">
        <v>44</v>
      </c>
      <c r="K20" s="38">
        <f>Table10510123[[#This Row],[End Date/Time]]</f>
        <v>44851.4375</v>
      </c>
      <c r="L20" s="35"/>
      <c r="M20" s="35"/>
      <c r="N20" s="35"/>
      <c r="O20" s="37">
        <f>Table10510123[[#This Row],[Class Start Date/Time]]</f>
        <v>44851.395833333336</v>
      </c>
      <c r="P20" s="36"/>
      <c r="Q20" s="38"/>
      <c r="R20" s="35"/>
      <c r="S20" s="35"/>
      <c r="T20" s="35"/>
      <c r="U20" s="35"/>
      <c r="V20" s="35"/>
      <c r="W20" s="35"/>
      <c r="X20" s="174" t="s">
        <v>139</v>
      </c>
      <c r="Y20" s="32" t="s">
        <v>6</v>
      </c>
      <c r="Z20" s="33"/>
      <c r="AA20" s="40" t="s">
        <v>71</v>
      </c>
      <c r="AB20" s="40"/>
      <c r="AC20" s="32" t="s">
        <v>6</v>
      </c>
      <c r="AD20" s="32" t="s">
        <v>6</v>
      </c>
      <c r="AE20" s="31">
        <v>1</v>
      </c>
    </row>
    <row r="21" spans="1:31" s="30" customFormat="1" ht="34.200000000000003" customHeight="1" thickBot="1">
      <c r="A21" s="11" t="s">
        <v>9</v>
      </c>
      <c r="B21" s="4">
        <v>44852.333333333336</v>
      </c>
      <c r="C21" s="18">
        <f>Table10510123[[#This Row],[Date]]</f>
        <v>44852.333333333336</v>
      </c>
      <c r="D21" s="18">
        <f>Table10510123[[#This Row],[Date]]+1/24</f>
        <v>44852.375</v>
      </c>
      <c r="E21" s="18">
        <f>Table10510123[[#This Row],[Class Start Date/Time]]+(240/1440)</f>
        <v>44852.541666666664</v>
      </c>
      <c r="F21" s="18">
        <f>Table10510123[[#This Row],[Lunch Start Date/Time]]+0.5/24</f>
        <v>44852.5625</v>
      </c>
      <c r="G21" s="18">
        <f>Table10510123[[#This Row],[iPad Optimization Start Date/Time]]+1.5/24</f>
        <v>44852.625</v>
      </c>
      <c r="H21" s="18">
        <f>Table10510123[[#This Row],[VF &amp; CP Start Date/Time]]+(60/1440)</f>
        <v>44852.666666666664</v>
      </c>
      <c r="I21" s="19">
        <f>Table10510123[[#This Row],[iPad Deployment Start Date/Time]]</f>
        <v>44852.333333333336</v>
      </c>
      <c r="J21" s="17" t="s">
        <v>44</v>
      </c>
      <c r="K21" s="22">
        <f>Table10510123[[#This Row],[End Date/Time]]</f>
        <v>44852.666666666664</v>
      </c>
      <c r="L21" s="19">
        <f>Table10510123[[#This Row],[iPad Deployment Start Date/Time]]</f>
        <v>44852.333333333336</v>
      </c>
      <c r="M21" s="18" t="s">
        <v>44</v>
      </c>
      <c r="N21" s="22">
        <f>Table10510123[[#This Row],[Class Start Date/Time]]</f>
        <v>44852.375</v>
      </c>
      <c r="O21" s="19">
        <f>Table10510123[[#This Row],[Class Start Date/Time]]</f>
        <v>44852.375</v>
      </c>
      <c r="P21" s="18" t="s">
        <v>44</v>
      </c>
      <c r="Q21" s="22">
        <f>Table10510123[[#This Row],[Lunch Start Date/Time]]</f>
        <v>44852.541666666664</v>
      </c>
      <c r="R21" s="19">
        <f>Table10510123[[#This Row],[iPad Optimization Start Date/Time]]</f>
        <v>44852.5625</v>
      </c>
      <c r="S21" s="18" t="s">
        <v>44</v>
      </c>
      <c r="T21" s="22">
        <f>Table10510123[[#This Row],[VF &amp; CP Start Date/Time]]</f>
        <v>44852.625</v>
      </c>
      <c r="U21" s="19">
        <f>Table10510123[[#This Row],[iPad Opt. End Time]]</f>
        <v>44852.625</v>
      </c>
      <c r="V21" s="18" t="s">
        <v>44</v>
      </c>
      <c r="W21" s="22">
        <f>Table10510123[[#This Row],[Class 2 Start Time]]+1/24</f>
        <v>44852.666666666664</v>
      </c>
      <c r="X21" s="5" t="s">
        <v>78</v>
      </c>
      <c r="Y21" s="5">
        <v>10</v>
      </c>
      <c r="Z21" s="5" t="s">
        <v>83</v>
      </c>
      <c r="AA21" s="13" t="s">
        <v>6</v>
      </c>
      <c r="AB21" s="13" t="s">
        <v>86</v>
      </c>
      <c r="AC21" s="61"/>
      <c r="AD21" s="62"/>
      <c r="AE21" s="5">
        <v>8</v>
      </c>
    </row>
    <row r="22" spans="1:31" s="30" customFormat="1" ht="34.200000000000003" customHeight="1" thickBot="1">
      <c r="A22" s="11" t="s">
        <v>9</v>
      </c>
      <c r="B22" s="4">
        <v>44853.333333333336</v>
      </c>
      <c r="C22" s="18">
        <f>Table10510123[[#This Row],[Date]]</f>
        <v>44853.333333333336</v>
      </c>
      <c r="D22" s="18">
        <f>Table10510123[[#This Row],[Date]]+1/24</f>
        <v>44853.375</v>
      </c>
      <c r="E22" s="18">
        <f>Table10510123[[#This Row],[Class Start Date/Time]]+(240/1440)</f>
        <v>44853.541666666664</v>
      </c>
      <c r="F22" s="18">
        <f>Table10510123[[#This Row],[Lunch Start Date/Time]]+0.5/24</f>
        <v>44853.5625</v>
      </c>
      <c r="G22" s="18">
        <f>Table10510123[[#This Row],[iPad Optimization Start Date/Time]]+1.5/24</f>
        <v>44853.625</v>
      </c>
      <c r="H22" s="18">
        <f>Table10510123[[#This Row],[VF &amp; CP Start Date/Time]]+(60/1440)</f>
        <v>44853.666666666664</v>
      </c>
      <c r="I22" s="19">
        <f>Table10510123[[#This Row],[iPad Deployment Start Date/Time]]</f>
        <v>44853.333333333336</v>
      </c>
      <c r="J22" s="17" t="s">
        <v>44</v>
      </c>
      <c r="K22" s="22">
        <f>Table10510123[[#This Row],[End Date/Time]]</f>
        <v>44853.666666666664</v>
      </c>
      <c r="L22" s="19">
        <f>Table10510123[[#This Row],[iPad Deployment Start Date/Time]]</f>
        <v>44853.333333333336</v>
      </c>
      <c r="M22" s="18" t="s">
        <v>44</v>
      </c>
      <c r="N22" s="22">
        <f>Table10510123[[#This Row],[Class Start Date/Time]]</f>
        <v>44853.375</v>
      </c>
      <c r="O22" s="19">
        <f>Table10510123[[#This Row],[Class Start Date/Time]]</f>
        <v>44853.375</v>
      </c>
      <c r="P22" s="18" t="s">
        <v>44</v>
      </c>
      <c r="Q22" s="22">
        <f>Table10510123[[#This Row],[Lunch Start Date/Time]]</f>
        <v>44853.541666666664</v>
      </c>
      <c r="R22" s="19">
        <f>Table10510123[[#This Row],[iPad Optimization Start Date/Time]]</f>
        <v>44853.5625</v>
      </c>
      <c r="S22" s="18" t="s">
        <v>44</v>
      </c>
      <c r="T22" s="22">
        <f>Table10510123[[#This Row],[VF &amp; CP Start Date/Time]]</f>
        <v>44853.625</v>
      </c>
      <c r="U22" s="19">
        <f>Table10510123[[#This Row],[iPad Opt. End Time]]</f>
        <v>44853.625</v>
      </c>
      <c r="V22" s="18" t="s">
        <v>44</v>
      </c>
      <c r="W22" s="22">
        <f>Table10510123[[#This Row],[Class 2 Start Time]]+1/24</f>
        <v>44853.666666666664</v>
      </c>
      <c r="X22" s="5" t="s">
        <v>78</v>
      </c>
      <c r="Y22" s="5">
        <v>10</v>
      </c>
      <c r="Z22" s="5" t="s">
        <v>82</v>
      </c>
      <c r="AA22" s="13" t="s">
        <v>6</v>
      </c>
      <c r="AB22" s="13" t="s">
        <v>86</v>
      </c>
      <c r="AC22" s="61"/>
      <c r="AD22" s="62"/>
      <c r="AE22" s="5">
        <v>8</v>
      </c>
    </row>
    <row r="23" spans="1:31" ht="34.200000000000003" customHeight="1" thickBot="1">
      <c r="A23" s="33" t="s">
        <v>93</v>
      </c>
      <c r="B23" s="34">
        <v>44854.5</v>
      </c>
      <c r="C23" s="35" t="s">
        <v>6</v>
      </c>
      <c r="D23" s="36">
        <f>B23</f>
        <v>44854.5</v>
      </c>
      <c r="E23" s="35" t="s">
        <v>6</v>
      </c>
      <c r="F23" s="35" t="s">
        <v>6</v>
      </c>
      <c r="G23" s="35" t="s">
        <v>6</v>
      </c>
      <c r="H23" s="36">
        <f>Table10510123[[#This Row],[Class Start Date/Time]]+1/24</f>
        <v>44854.541666666664</v>
      </c>
      <c r="I23" s="37">
        <f>Table10510123[[#This Row],[Class Start Date/Time]]</f>
        <v>44854.5</v>
      </c>
      <c r="J23" s="35" t="s">
        <v>44</v>
      </c>
      <c r="K23" s="38">
        <f>Table10510123[[#This Row],[End Date/Time]]</f>
        <v>44854.541666666664</v>
      </c>
      <c r="L23" s="35"/>
      <c r="M23" s="35"/>
      <c r="N23" s="35"/>
      <c r="O23" s="37">
        <f>Table10510123[[#This Row],[Class Start Date/Time]]</f>
        <v>44854.5</v>
      </c>
      <c r="P23" s="36"/>
      <c r="Q23" s="38"/>
      <c r="R23" s="35"/>
      <c r="S23" s="35"/>
      <c r="T23" s="35"/>
      <c r="U23" s="35"/>
      <c r="V23" s="35"/>
      <c r="W23" s="35"/>
      <c r="X23" s="174" t="s">
        <v>139</v>
      </c>
      <c r="Y23" s="32" t="s">
        <v>6</v>
      </c>
      <c r="Z23" s="33"/>
      <c r="AA23" s="40" t="s">
        <v>71</v>
      </c>
      <c r="AB23" s="40"/>
      <c r="AC23" s="32" t="s">
        <v>6</v>
      </c>
      <c r="AD23" s="32" t="s">
        <v>6</v>
      </c>
      <c r="AE23" s="31">
        <v>1</v>
      </c>
    </row>
    <row r="24" spans="1:31" ht="34.200000000000003" customHeight="1" thickBot="1">
      <c r="A24" s="11" t="s">
        <v>43</v>
      </c>
      <c r="B24" s="4">
        <v>44858.333333333336</v>
      </c>
      <c r="C24" s="18">
        <f>Table10510123[[#This Row],[Date]]</f>
        <v>44858.333333333336</v>
      </c>
      <c r="D24" s="18">
        <f>Table10510123[[#This Row],[Date]]+1/24</f>
        <v>44858.375</v>
      </c>
      <c r="E24" s="18">
        <f>Table10510123[[#This Row],[Class Start Date/Time]]+(240/1440)</f>
        <v>44858.541666666664</v>
      </c>
      <c r="F24" s="18">
        <f>Table10510123[[#This Row],[Lunch Start Date/Time]]+0.5/24</f>
        <v>44858.5625</v>
      </c>
      <c r="G24" s="18">
        <f>Table10510123[[#This Row],[iPad Optimization Start Date/Time]]+1.5/24</f>
        <v>44858.625</v>
      </c>
      <c r="H24" s="18">
        <f>Table10510123[[#This Row],[VF &amp; CP Start Date/Time]]+(60/1440)</f>
        <v>44858.666666666664</v>
      </c>
      <c r="I24" s="19">
        <f>Table10510123[[#This Row],[iPad Deployment Start Date/Time]]</f>
        <v>44858.333333333336</v>
      </c>
      <c r="J24" s="17" t="s">
        <v>44</v>
      </c>
      <c r="K24" s="22">
        <f>Table10510123[[#This Row],[End Date/Time]]</f>
        <v>44858.666666666664</v>
      </c>
      <c r="L24" s="19">
        <f>Table10510123[[#This Row],[iPad Deployment Start Date/Time]]</f>
        <v>44858.333333333336</v>
      </c>
      <c r="M24" s="18" t="s">
        <v>44</v>
      </c>
      <c r="N24" s="22">
        <f>Table10510123[[#This Row],[Class Start Date/Time]]</f>
        <v>44858.375</v>
      </c>
      <c r="O24" s="19">
        <f>Table10510123[[#This Row],[Class Start Date/Time]]</f>
        <v>44858.375</v>
      </c>
      <c r="P24" s="18" t="s">
        <v>44</v>
      </c>
      <c r="Q24" s="22">
        <f>Table10510123[[#This Row],[Lunch Start Date/Time]]</f>
        <v>44858.541666666664</v>
      </c>
      <c r="R24" s="19">
        <f>Table10510123[[#This Row],[iPad Optimization Start Date/Time]]</f>
        <v>44858.5625</v>
      </c>
      <c r="S24" s="18" t="s">
        <v>44</v>
      </c>
      <c r="T24" s="22">
        <f>Table10510123[[#This Row],[VF &amp; CP Start Date/Time]]</f>
        <v>44858.625</v>
      </c>
      <c r="U24" s="19">
        <f>Table10510123[[#This Row],[iPad Opt. End Time]]</f>
        <v>44858.625</v>
      </c>
      <c r="V24" s="18" t="s">
        <v>44</v>
      </c>
      <c r="W24" s="22">
        <f>Table10510123[[#This Row],[Class 2 Start Time]]+1/24</f>
        <v>44858.666666666664</v>
      </c>
      <c r="X24" s="5" t="s">
        <v>78</v>
      </c>
      <c r="Y24" s="5">
        <v>10</v>
      </c>
      <c r="Z24" s="5" t="s">
        <v>82</v>
      </c>
      <c r="AA24" s="13" t="s">
        <v>6</v>
      </c>
      <c r="AB24" s="13" t="s">
        <v>6</v>
      </c>
      <c r="AC24" s="61"/>
      <c r="AD24" s="62"/>
      <c r="AE24" s="5">
        <v>8</v>
      </c>
    </row>
    <row r="25" spans="1:31" ht="34.200000000000003" customHeight="1" thickBot="1">
      <c r="A25" s="11" t="s">
        <v>43</v>
      </c>
      <c r="B25" s="4">
        <v>44859.333333333336</v>
      </c>
      <c r="C25" s="18">
        <f>Table10510123[[#This Row],[Date]]</f>
        <v>44859.333333333336</v>
      </c>
      <c r="D25" s="18">
        <f>Table10510123[[#This Row],[Date]]+1/24</f>
        <v>44859.375</v>
      </c>
      <c r="E25" s="18">
        <f>Table10510123[[#This Row],[Class Start Date/Time]]+(240/1440)</f>
        <v>44859.541666666664</v>
      </c>
      <c r="F25" s="18">
        <f>Table10510123[[#This Row],[Lunch Start Date/Time]]+0.5/24</f>
        <v>44859.5625</v>
      </c>
      <c r="G25" s="18">
        <f>Table10510123[[#This Row],[iPad Optimization Start Date/Time]]+1.5/24</f>
        <v>44859.625</v>
      </c>
      <c r="H25" s="18">
        <f>Table10510123[[#This Row],[VF &amp; CP Start Date/Time]]+(60/1440)</f>
        <v>44859.666666666664</v>
      </c>
      <c r="I25" s="19">
        <f>Table10510123[[#This Row],[iPad Deployment Start Date/Time]]</f>
        <v>44859.333333333336</v>
      </c>
      <c r="J25" s="17" t="s">
        <v>44</v>
      </c>
      <c r="K25" s="22">
        <f>Table10510123[[#This Row],[End Date/Time]]</f>
        <v>44859.666666666664</v>
      </c>
      <c r="L25" s="19">
        <f>Table10510123[[#This Row],[iPad Deployment Start Date/Time]]</f>
        <v>44859.333333333336</v>
      </c>
      <c r="M25" s="18" t="s">
        <v>44</v>
      </c>
      <c r="N25" s="22">
        <f>Table10510123[[#This Row],[Class Start Date/Time]]</f>
        <v>44859.375</v>
      </c>
      <c r="O25" s="19">
        <f>Table10510123[[#This Row],[Class Start Date/Time]]</f>
        <v>44859.375</v>
      </c>
      <c r="P25" s="18" t="s">
        <v>44</v>
      </c>
      <c r="Q25" s="22">
        <f>Table10510123[[#This Row],[Lunch Start Date/Time]]</f>
        <v>44859.541666666664</v>
      </c>
      <c r="R25" s="19">
        <f>Table10510123[[#This Row],[iPad Optimization Start Date/Time]]</f>
        <v>44859.5625</v>
      </c>
      <c r="S25" s="18" t="s">
        <v>44</v>
      </c>
      <c r="T25" s="22">
        <f>Table10510123[[#This Row],[VF &amp; CP Start Date/Time]]</f>
        <v>44859.625</v>
      </c>
      <c r="U25" s="19">
        <f>Table10510123[[#This Row],[iPad Opt. End Time]]</f>
        <v>44859.625</v>
      </c>
      <c r="V25" s="18" t="s">
        <v>44</v>
      </c>
      <c r="W25" s="22">
        <f>Table10510123[[#This Row],[Class 2 Start Time]]+1/24</f>
        <v>44859.666666666664</v>
      </c>
      <c r="X25" s="5" t="s">
        <v>78</v>
      </c>
      <c r="Y25" s="5">
        <v>10</v>
      </c>
      <c r="Z25" s="5" t="s">
        <v>82</v>
      </c>
      <c r="AA25" s="13" t="s">
        <v>6</v>
      </c>
      <c r="AB25" s="13" t="s">
        <v>6</v>
      </c>
      <c r="AC25" s="61"/>
      <c r="AD25" s="62"/>
      <c r="AE25" s="5">
        <v>8</v>
      </c>
    </row>
    <row r="26" spans="1:31" ht="34.200000000000003" customHeight="1" thickBot="1">
      <c r="A26" s="11" t="s">
        <v>43</v>
      </c>
      <c r="B26" s="4">
        <v>44860.333333333336</v>
      </c>
      <c r="C26" s="18">
        <f>Table10510123[[#This Row],[Date]]</f>
        <v>44860.333333333336</v>
      </c>
      <c r="D26" s="18">
        <f>Table10510123[[#This Row],[Date]]+1/24</f>
        <v>44860.375</v>
      </c>
      <c r="E26" s="18">
        <f>Table10510123[[#This Row],[Class Start Date/Time]]+(240/1440)</f>
        <v>44860.541666666664</v>
      </c>
      <c r="F26" s="18">
        <f>Table10510123[[#This Row],[Lunch Start Date/Time]]+0.5/24</f>
        <v>44860.5625</v>
      </c>
      <c r="G26" s="18">
        <f>Table10510123[[#This Row],[iPad Optimization Start Date/Time]]+1.5/24</f>
        <v>44860.625</v>
      </c>
      <c r="H26" s="18">
        <f>Table10510123[[#This Row],[VF &amp; CP Start Date/Time]]+(60/1440)</f>
        <v>44860.666666666664</v>
      </c>
      <c r="I26" s="19">
        <f>Table10510123[[#This Row],[iPad Deployment Start Date/Time]]</f>
        <v>44860.333333333336</v>
      </c>
      <c r="J26" s="17" t="s">
        <v>44</v>
      </c>
      <c r="K26" s="22">
        <f>Table10510123[[#This Row],[End Date/Time]]</f>
        <v>44860.666666666664</v>
      </c>
      <c r="L26" s="19">
        <f>Table10510123[[#This Row],[iPad Deployment Start Date/Time]]</f>
        <v>44860.333333333336</v>
      </c>
      <c r="M26" s="18" t="s">
        <v>44</v>
      </c>
      <c r="N26" s="22">
        <f>Table10510123[[#This Row],[Class Start Date/Time]]</f>
        <v>44860.375</v>
      </c>
      <c r="O26" s="19">
        <f>Table10510123[[#This Row],[Class Start Date/Time]]</f>
        <v>44860.375</v>
      </c>
      <c r="P26" s="18" t="s">
        <v>44</v>
      </c>
      <c r="Q26" s="22">
        <f>Table10510123[[#This Row],[Lunch Start Date/Time]]</f>
        <v>44860.541666666664</v>
      </c>
      <c r="R26" s="19">
        <f>Table10510123[[#This Row],[iPad Optimization Start Date/Time]]</f>
        <v>44860.5625</v>
      </c>
      <c r="S26" s="18" t="s">
        <v>44</v>
      </c>
      <c r="T26" s="22">
        <f>Table10510123[[#This Row],[VF &amp; CP Start Date/Time]]</f>
        <v>44860.625</v>
      </c>
      <c r="U26" s="19">
        <f>Table10510123[[#This Row],[iPad Opt. End Time]]</f>
        <v>44860.625</v>
      </c>
      <c r="V26" s="18" t="s">
        <v>44</v>
      </c>
      <c r="W26" s="22">
        <f>Table10510123[[#This Row],[Class 2 Start Time]]+1/24</f>
        <v>44860.666666666664</v>
      </c>
      <c r="X26" s="5" t="s">
        <v>78</v>
      </c>
      <c r="Y26" s="5">
        <v>10</v>
      </c>
      <c r="Z26" s="5" t="s">
        <v>82</v>
      </c>
      <c r="AA26" s="13" t="s">
        <v>6</v>
      </c>
      <c r="AB26" s="13" t="s">
        <v>6</v>
      </c>
      <c r="AC26" s="61"/>
      <c r="AD26" s="62"/>
      <c r="AE26" s="5">
        <v>8</v>
      </c>
    </row>
    <row r="27" spans="1:31" ht="34.200000000000003" customHeight="1" thickBot="1">
      <c r="A27" s="11" t="s">
        <v>43</v>
      </c>
      <c r="B27" s="4">
        <v>44861.333333333336</v>
      </c>
      <c r="C27" s="18">
        <f>Table10510123[[#This Row],[Date]]</f>
        <v>44861.333333333336</v>
      </c>
      <c r="D27" s="18">
        <f>Table10510123[[#This Row],[Date]]+1/24</f>
        <v>44861.375</v>
      </c>
      <c r="E27" s="18">
        <f>Table10510123[[#This Row],[Class Start Date/Time]]+(240/1440)</f>
        <v>44861.541666666664</v>
      </c>
      <c r="F27" s="18">
        <f>Table10510123[[#This Row],[Lunch Start Date/Time]]+0.5/24</f>
        <v>44861.5625</v>
      </c>
      <c r="G27" s="18">
        <f>Table10510123[[#This Row],[iPad Optimization Start Date/Time]]+1.5/24</f>
        <v>44861.625</v>
      </c>
      <c r="H27" s="18">
        <f>Table10510123[[#This Row],[VF &amp; CP Start Date/Time]]+(60/1440)</f>
        <v>44861.666666666664</v>
      </c>
      <c r="I27" s="19">
        <f>Table10510123[[#This Row],[iPad Deployment Start Date/Time]]</f>
        <v>44861.333333333336</v>
      </c>
      <c r="J27" s="17" t="s">
        <v>44</v>
      </c>
      <c r="K27" s="22">
        <f>Table10510123[[#This Row],[End Date/Time]]</f>
        <v>44861.666666666664</v>
      </c>
      <c r="L27" s="19">
        <f>Table10510123[[#This Row],[iPad Deployment Start Date/Time]]</f>
        <v>44861.333333333336</v>
      </c>
      <c r="M27" s="18" t="s">
        <v>44</v>
      </c>
      <c r="N27" s="22">
        <f>Table10510123[[#This Row],[Class Start Date/Time]]</f>
        <v>44861.375</v>
      </c>
      <c r="O27" s="19">
        <f>Table10510123[[#This Row],[Class Start Date/Time]]</f>
        <v>44861.375</v>
      </c>
      <c r="P27" s="18" t="s">
        <v>44</v>
      </c>
      <c r="Q27" s="22">
        <f>Table10510123[[#This Row],[Lunch Start Date/Time]]</f>
        <v>44861.541666666664</v>
      </c>
      <c r="R27" s="19">
        <f>Table10510123[[#This Row],[iPad Optimization Start Date/Time]]</f>
        <v>44861.5625</v>
      </c>
      <c r="S27" s="18" t="s">
        <v>44</v>
      </c>
      <c r="T27" s="22">
        <f>Table10510123[[#This Row],[VF &amp; CP Start Date/Time]]</f>
        <v>44861.625</v>
      </c>
      <c r="U27" s="19">
        <f>Table10510123[[#This Row],[iPad Opt. End Time]]</f>
        <v>44861.625</v>
      </c>
      <c r="V27" s="18" t="s">
        <v>44</v>
      </c>
      <c r="W27" s="22">
        <f>Table10510123[[#This Row],[Class 2 Start Time]]+1/24</f>
        <v>44861.666666666664</v>
      </c>
      <c r="X27" s="5" t="s">
        <v>78</v>
      </c>
      <c r="Y27" s="5">
        <v>10</v>
      </c>
      <c r="Z27" s="5" t="s">
        <v>82</v>
      </c>
      <c r="AA27" s="13" t="s">
        <v>6</v>
      </c>
      <c r="AB27" s="13" t="s">
        <v>6</v>
      </c>
      <c r="AC27" s="61"/>
      <c r="AD27" s="62"/>
      <c r="AE27" s="5">
        <v>8</v>
      </c>
    </row>
    <row r="28" spans="1:31" ht="34.200000000000003" customHeight="1" thickBot="1">
      <c r="A28" s="11" t="s">
        <v>43</v>
      </c>
      <c r="B28" s="4">
        <v>44862.333333333336</v>
      </c>
      <c r="C28" s="18">
        <f>Table10510123[[#This Row],[Date]]</f>
        <v>44862.333333333336</v>
      </c>
      <c r="D28" s="18">
        <f>Table10510123[[#This Row],[Date]]+1/24</f>
        <v>44862.375</v>
      </c>
      <c r="E28" s="18">
        <f>Table10510123[[#This Row],[Class Start Date/Time]]+(240/1440)</f>
        <v>44862.541666666664</v>
      </c>
      <c r="F28" s="18">
        <f>Table10510123[[#This Row],[Lunch Start Date/Time]]+0.5/24</f>
        <v>44862.5625</v>
      </c>
      <c r="G28" s="18">
        <f>Table10510123[[#This Row],[iPad Optimization Start Date/Time]]+1.5/24</f>
        <v>44862.625</v>
      </c>
      <c r="H28" s="18">
        <f>Table10510123[[#This Row],[VF &amp; CP Start Date/Time]]+(60/1440)</f>
        <v>44862.666666666664</v>
      </c>
      <c r="I28" s="19">
        <f>Table10510123[[#This Row],[iPad Deployment Start Date/Time]]</f>
        <v>44862.333333333336</v>
      </c>
      <c r="J28" s="17" t="s">
        <v>44</v>
      </c>
      <c r="K28" s="22">
        <f>Table10510123[[#This Row],[End Date/Time]]</f>
        <v>44862.666666666664</v>
      </c>
      <c r="L28" s="19">
        <f>Table10510123[[#This Row],[iPad Deployment Start Date/Time]]</f>
        <v>44862.333333333336</v>
      </c>
      <c r="M28" s="18" t="s">
        <v>44</v>
      </c>
      <c r="N28" s="22">
        <f>Table10510123[[#This Row],[Class Start Date/Time]]</f>
        <v>44862.375</v>
      </c>
      <c r="O28" s="19">
        <f>Table10510123[[#This Row],[Class Start Date/Time]]</f>
        <v>44862.375</v>
      </c>
      <c r="P28" s="18" t="s">
        <v>44</v>
      </c>
      <c r="Q28" s="22">
        <f>Table10510123[[#This Row],[Lunch Start Date/Time]]</f>
        <v>44862.541666666664</v>
      </c>
      <c r="R28" s="19">
        <f>Table10510123[[#This Row],[iPad Optimization Start Date/Time]]</f>
        <v>44862.5625</v>
      </c>
      <c r="S28" s="18" t="s">
        <v>44</v>
      </c>
      <c r="T28" s="22">
        <f>Table10510123[[#This Row],[VF &amp; CP Start Date/Time]]</f>
        <v>44862.625</v>
      </c>
      <c r="U28" s="19">
        <f>Table10510123[[#This Row],[iPad Opt. End Time]]</f>
        <v>44862.625</v>
      </c>
      <c r="V28" s="18" t="s">
        <v>44</v>
      </c>
      <c r="W28" s="22">
        <f>Table10510123[[#This Row],[Class 2 Start Time]]+1/24</f>
        <v>44862.666666666664</v>
      </c>
      <c r="X28" s="5" t="s">
        <v>78</v>
      </c>
      <c r="Y28" s="5">
        <v>10</v>
      </c>
      <c r="Z28" s="5" t="s">
        <v>82</v>
      </c>
      <c r="AA28" s="13" t="s">
        <v>6</v>
      </c>
      <c r="AB28" s="13" t="s">
        <v>6</v>
      </c>
      <c r="AC28" s="61"/>
      <c r="AD28" s="62"/>
      <c r="AE28" s="5">
        <v>8</v>
      </c>
    </row>
    <row r="29" spans="1:31" ht="34.200000000000003" customHeight="1" thickBot="1">
      <c r="A29" s="41" t="s">
        <v>43</v>
      </c>
      <c r="B29" s="42">
        <v>44864.375</v>
      </c>
      <c r="C29" s="43">
        <f>Table10510123[[#This Row],[Date]]</f>
        <v>44864.375</v>
      </c>
      <c r="D29" s="43">
        <f>Table10510123[[#This Row],[Date]]+1/24</f>
        <v>44864.416666666664</v>
      </c>
      <c r="E29" s="43">
        <f>Table10510123[[#This Row],[Class Start Date/Time]]+(240/1440)</f>
        <v>44864.583333333328</v>
      </c>
      <c r="F29" s="43">
        <f>Table10510123[[#This Row],[Lunch Start Date/Time]]+0.5/24</f>
        <v>44864.604166666664</v>
      </c>
      <c r="G29" s="43">
        <f>Table10510123[[#This Row],[iPad Optimization Start Date/Time]]+1.5/24</f>
        <v>44864.666666666664</v>
      </c>
      <c r="H29" s="43">
        <f>Table10510123[[#This Row],[VF &amp; CP Start Date/Time]]+(60/1440)</f>
        <v>44864.708333333328</v>
      </c>
      <c r="I29" s="44">
        <f>Table10510123[[#This Row],[iPad Deployment Start Date/Time]]</f>
        <v>44864.375</v>
      </c>
      <c r="J29" s="45" t="s">
        <v>44</v>
      </c>
      <c r="K29" s="46">
        <f>Table10510123[[#This Row],[End Date/Time]]</f>
        <v>44864.708333333328</v>
      </c>
      <c r="L29" s="44">
        <f>Table10510123[[#This Row],[iPad Deployment Start Date/Time]]</f>
        <v>44864.375</v>
      </c>
      <c r="M29" s="47" t="s">
        <v>44</v>
      </c>
      <c r="N29" s="46">
        <f>Table10510123[[#This Row],[Class Start Date/Time]]</f>
        <v>44864.416666666664</v>
      </c>
      <c r="O29" s="44">
        <f>Table10510123[[#This Row],[Class Start Date/Time]]</f>
        <v>44864.416666666664</v>
      </c>
      <c r="P29" s="47" t="s">
        <v>44</v>
      </c>
      <c r="Q29" s="46">
        <f>Table10510123[[#This Row],[Lunch Start Date/Time]]</f>
        <v>44864.583333333328</v>
      </c>
      <c r="R29" s="44">
        <f>Table10510123[[#This Row],[iPad Optimization Start Date/Time]]</f>
        <v>44864.604166666664</v>
      </c>
      <c r="S29" s="47" t="s">
        <v>44</v>
      </c>
      <c r="T29" s="46">
        <f>Table10510123[[#This Row],[VF &amp; CP Start Date/Time]]</f>
        <v>44864.666666666664</v>
      </c>
      <c r="U29" s="44">
        <f>Table10510123[[#This Row],[iPad Opt. End Time]]</f>
        <v>44864.666666666664</v>
      </c>
      <c r="V29" s="47" t="s">
        <v>44</v>
      </c>
      <c r="W29" s="46">
        <f>Table10510123[[#This Row],[Class 2 Start Time]]+1/24</f>
        <v>44864.708333333328</v>
      </c>
      <c r="X29" s="48" t="s">
        <v>78</v>
      </c>
      <c r="Y29" s="48">
        <v>10</v>
      </c>
      <c r="Z29" s="48" t="s">
        <v>83</v>
      </c>
      <c r="AA29" s="49" t="s">
        <v>6</v>
      </c>
      <c r="AB29" s="49" t="s">
        <v>6</v>
      </c>
      <c r="AC29" s="61"/>
      <c r="AD29" s="62"/>
      <c r="AE29" s="48">
        <v>8</v>
      </c>
    </row>
    <row r="30" spans="1:31" ht="34.200000000000003" customHeight="1" thickBot="1">
      <c r="A30" s="11" t="s">
        <v>43</v>
      </c>
      <c r="B30" s="4">
        <v>44865.333333333336</v>
      </c>
      <c r="C30" s="18">
        <f>Table10510123[[#This Row],[Date]]</f>
        <v>44865.333333333336</v>
      </c>
      <c r="D30" s="18">
        <f>Table10510123[[#This Row],[Date]]+1/24</f>
        <v>44865.375</v>
      </c>
      <c r="E30" s="18">
        <f>Table10510123[[#This Row],[Class Start Date/Time]]+(240/1440)</f>
        <v>44865.541666666664</v>
      </c>
      <c r="F30" s="18">
        <f>Table10510123[[#This Row],[Lunch Start Date/Time]]+0.5/24</f>
        <v>44865.5625</v>
      </c>
      <c r="G30" s="18">
        <f>Table10510123[[#This Row],[iPad Optimization Start Date/Time]]+1.5/24</f>
        <v>44865.625</v>
      </c>
      <c r="H30" s="18">
        <f>Table10510123[[#This Row],[VF &amp; CP Start Date/Time]]+(60/1440)</f>
        <v>44865.666666666664</v>
      </c>
      <c r="I30" s="19">
        <f>Table10510123[[#This Row],[iPad Deployment Start Date/Time]]</f>
        <v>44865.333333333336</v>
      </c>
      <c r="J30" s="17" t="s">
        <v>44</v>
      </c>
      <c r="K30" s="22">
        <f>Table10510123[[#This Row],[End Date/Time]]</f>
        <v>44865.666666666664</v>
      </c>
      <c r="L30" s="19">
        <f>Table10510123[[#This Row],[iPad Deployment Start Date/Time]]</f>
        <v>44865.333333333336</v>
      </c>
      <c r="M30" s="18" t="s">
        <v>44</v>
      </c>
      <c r="N30" s="22">
        <f>Table10510123[[#This Row],[Class Start Date/Time]]</f>
        <v>44865.375</v>
      </c>
      <c r="O30" s="19">
        <f>Table10510123[[#This Row],[Class Start Date/Time]]</f>
        <v>44865.375</v>
      </c>
      <c r="P30" s="18" t="s">
        <v>44</v>
      </c>
      <c r="Q30" s="22">
        <f>Table10510123[[#This Row],[Lunch Start Date/Time]]</f>
        <v>44865.541666666664</v>
      </c>
      <c r="R30" s="19">
        <f>Table10510123[[#This Row],[iPad Optimization Start Date/Time]]</f>
        <v>44865.5625</v>
      </c>
      <c r="S30" s="18" t="s">
        <v>44</v>
      </c>
      <c r="T30" s="22">
        <f>Table10510123[[#This Row],[VF &amp; CP Start Date/Time]]</f>
        <v>44865.625</v>
      </c>
      <c r="U30" s="19">
        <f>Table10510123[[#This Row],[iPad Opt. End Time]]</f>
        <v>44865.625</v>
      </c>
      <c r="V30" s="18" t="s">
        <v>44</v>
      </c>
      <c r="W30" s="22">
        <f>Table10510123[[#This Row],[Class 2 Start Time]]+1/24</f>
        <v>44865.666666666664</v>
      </c>
      <c r="X30" s="5" t="s">
        <v>78</v>
      </c>
      <c r="Y30" s="5">
        <v>10</v>
      </c>
      <c r="Z30" s="5" t="s">
        <v>82</v>
      </c>
      <c r="AA30" s="13" t="s">
        <v>6</v>
      </c>
      <c r="AB30" s="13" t="s">
        <v>6</v>
      </c>
      <c r="AC30" s="61"/>
      <c r="AD30" s="62"/>
      <c r="AE30" s="5">
        <v>8</v>
      </c>
    </row>
    <row r="31" spans="1:31" ht="34.200000000000003" customHeight="1" thickBot="1">
      <c r="A31" s="11" t="s">
        <v>43</v>
      </c>
      <c r="B31" s="4">
        <v>44866.333333333336</v>
      </c>
      <c r="C31" s="18">
        <f>Table10510123[[#This Row],[Date]]</f>
        <v>44866.333333333336</v>
      </c>
      <c r="D31" s="18">
        <f>Table10510123[[#This Row],[Date]]+1/24</f>
        <v>44866.375</v>
      </c>
      <c r="E31" s="18">
        <f>Table10510123[[#This Row],[Class Start Date/Time]]+(240/1440)</f>
        <v>44866.541666666664</v>
      </c>
      <c r="F31" s="18">
        <f>Table10510123[[#This Row],[Lunch Start Date/Time]]+0.5/24</f>
        <v>44866.5625</v>
      </c>
      <c r="G31" s="18">
        <f>Table10510123[[#This Row],[iPad Optimization Start Date/Time]]+1.5/24</f>
        <v>44866.625</v>
      </c>
      <c r="H31" s="18">
        <f>Table10510123[[#This Row],[VF &amp; CP Start Date/Time]]+(60/1440)</f>
        <v>44866.666666666664</v>
      </c>
      <c r="I31" s="19">
        <f>Table10510123[[#This Row],[iPad Deployment Start Date/Time]]</f>
        <v>44866.333333333336</v>
      </c>
      <c r="J31" s="17" t="s">
        <v>44</v>
      </c>
      <c r="K31" s="22">
        <f>Table10510123[[#This Row],[End Date/Time]]</f>
        <v>44866.666666666664</v>
      </c>
      <c r="L31" s="19">
        <f>Table10510123[[#This Row],[iPad Deployment Start Date/Time]]</f>
        <v>44866.333333333336</v>
      </c>
      <c r="M31" s="18" t="s">
        <v>44</v>
      </c>
      <c r="N31" s="22">
        <f>Table10510123[[#This Row],[Class Start Date/Time]]</f>
        <v>44866.375</v>
      </c>
      <c r="O31" s="19">
        <f>Table10510123[[#This Row],[Class Start Date/Time]]</f>
        <v>44866.375</v>
      </c>
      <c r="P31" s="18" t="s">
        <v>44</v>
      </c>
      <c r="Q31" s="22">
        <f>Table10510123[[#This Row],[Lunch Start Date/Time]]</f>
        <v>44866.541666666664</v>
      </c>
      <c r="R31" s="19">
        <f>Table10510123[[#This Row],[iPad Optimization Start Date/Time]]</f>
        <v>44866.5625</v>
      </c>
      <c r="S31" s="18" t="s">
        <v>44</v>
      </c>
      <c r="T31" s="22">
        <f>Table10510123[[#This Row],[VF &amp; CP Start Date/Time]]</f>
        <v>44866.625</v>
      </c>
      <c r="U31" s="19">
        <f>Table10510123[[#This Row],[iPad Opt. End Time]]</f>
        <v>44866.625</v>
      </c>
      <c r="V31" s="18" t="s">
        <v>44</v>
      </c>
      <c r="W31" s="22">
        <f>Table10510123[[#This Row],[Class 2 Start Time]]+1/24</f>
        <v>44866.666666666664</v>
      </c>
      <c r="X31" s="5" t="s">
        <v>78</v>
      </c>
      <c r="Y31" s="5">
        <v>10</v>
      </c>
      <c r="Z31" s="5" t="s">
        <v>82</v>
      </c>
      <c r="AA31" s="13" t="s">
        <v>6</v>
      </c>
      <c r="AB31" s="13" t="s">
        <v>6</v>
      </c>
      <c r="AC31" s="61"/>
      <c r="AD31" s="62"/>
      <c r="AE31" s="5">
        <v>8</v>
      </c>
    </row>
    <row r="32" spans="1:31" ht="34.200000000000003" customHeight="1" thickBot="1">
      <c r="A32" s="11" t="s">
        <v>43</v>
      </c>
      <c r="B32" s="4">
        <v>44867.333333333336</v>
      </c>
      <c r="C32" s="18">
        <f>Table10510123[[#This Row],[Date]]</f>
        <v>44867.333333333336</v>
      </c>
      <c r="D32" s="18">
        <f>Table10510123[[#This Row],[Date]]+1/24</f>
        <v>44867.375</v>
      </c>
      <c r="E32" s="18">
        <f>Table10510123[[#This Row],[Class Start Date/Time]]+(240/1440)</f>
        <v>44867.541666666664</v>
      </c>
      <c r="F32" s="18">
        <f>Table10510123[[#This Row],[Lunch Start Date/Time]]+0.5/24</f>
        <v>44867.5625</v>
      </c>
      <c r="G32" s="18">
        <f>Table10510123[[#This Row],[iPad Optimization Start Date/Time]]+1.5/24</f>
        <v>44867.625</v>
      </c>
      <c r="H32" s="18">
        <f>Table10510123[[#This Row],[VF &amp; CP Start Date/Time]]+(60/1440)</f>
        <v>44867.666666666664</v>
      </c>
      <c r="I32" s="19">
        <f>Table10510123[[#This Row],[iPad Deployment Start Date/Time]]</f>
        <v>44867.333333333336</v>
      </c>
      <c r="J32" s="17" t="s">
        <v>44</v>
      </c>
      <c r="K32" s="22">
        <f>Table10510123[[#This Row],[End Date/Time]]</f>
        <v>44867.666666666664</v>
      </c>
      <c r="L32" s="19">
        <f>Table10510123[[#This Row],[iPad Deployment Start Date/Time]]</f>
        <v>44867.333333333336</v>
      </c>
      <c r="M32" s="18" t="s">
        <v>44</v>
      </c>
      <c r="N32" s="22">
        <f>Table10510123[[#This Row],[Class Start Date/Time]]</f>
        <v>44867.375</v>
      </c>
      <c r="O32" s="19">
        <f>Table10510123[[#This Row],[Class Start Date/Time]]</f>
        <v>44867.375</v>
      </c>
      <c r="P32" s="18" t="s">
        <v>44</v>
      </c>
      <c r="Q32" s="22">
        <f>Table10510123[[#This Row],[Lunch Start Date/Time]]</f>
        <v>44867.541666666664</v>
      </c>
      <c r="R32" s="19">
        <f>Table10510123[[#This Row],[iPad Optimization Start Date/Time]]</f>
        <v>44867.5625</v>
      </c>
      <c r="S32" s="18" t="s">
        <v>44</v>
      </c>
      <c r="T32" s="22">
        <f>Table10510123[[#This Row],[VF &amp; CP Start Date/Time]]</f>
        <v>44867.625</v>
      </c>
      <c r="U32" s="19">
        <f>Table10510123[[#This Row],[iPad Opt. End Time]]</f>
        <v>44867.625</v>
      </c>
      <c r="V32" s="18" t="s">
        <v>44</v>
      </c>
      <c r="W32" s="22">
        <f>Table10510123[[#This Row],[Class 2 Start Time]]+1/24</f>
        <v>44867.666666666664</v>
      </c>
      <c r="X32" s="5" t="s">
        <v>78</v>
      </c>
      <c r="Y32" s="5">
        <v>4</v>
      </c>
      <c r="Z32" s="5" t="s">
        <v>82</v>
      </c>
      <c r="AA32" s="13" t="s">
        <v>6</v>
      </c>
      <c r="AB32" s="13" t="s">
        <v>6</v>
      </c>
      <c r="AC32" s="61"/>
      <c r="AD32" s="62"/>
      <c r="AE32" s="5">
        <v>8</v>
      </c>
    </row>
    <row r="33" spans="1:31" ht="34.200000000000003" customHeight="1" thickBot="1">
      <c r="A33" s="11" t="s">
        <v>43</v>
      </c>
      <c r="B33" s="4">
        <v>44868.333333333336</v>
      </c>
      <c r="C33" s="18">
        <f>Table10510123[[#This Row],[Date]]</f>
        <v>44868.333333333336</v>
      </c>
      <c r="D33" s="18">
        <f>Table10510123[[#This Row],[Date]]+1/24</f>
        <v>44868.375</v>
      </c>
      <c r="E33" s="18">
        <f>Table10510123[[#This Row],[Class Start Date/Time]]+(240/1440)</f>
        <v>44868.541666666664</v>
      </c>
      <c r="F33" s="18">
        <f>Table10510123[[#This Row],[Lunch Start Date/Time]]+0.5/24</f>
        <v>44868.5625</v>
      </c>
      <c r="G33" s="18">
        <f>Table10510123[[#This Row],[iPad Optimization Start Date/Time]]+1.5/24</f>
        <v>44868.625</v>
      </c>
      <c r="H33" s="18">
        <f>Table10510123[[#This Row],[VF &amp; CP Start Date/Time]]+(60/1440)</f>
        <v>44868.666666666664</v>
      </c>
      <c r="I33" s="19">
        <f>Table10510123[[#This Row],[iPad Deployment Start Date/Time]]</f>
        <v>44868.333333333336</v>
      </c>
      <c r="J33" s="17" t="s">
        <v>44</v>
      </c>
      <c r="K33" s="22">
        <f>Table10510123[[#This Row],[End Date/Time]]</f>
        <v>44868.666666666664</v>
      </c>
      <c r="L33" s="19">
        <f>Table10510123[[#This Row],[iPad Deployment Start Date/Time]]</f>
        <v>44868.333333333336</v>
      </c>
      <c r="M33" s="18" t="s">
        <v>44</v>
      </c>
      <c r="N33" s="22">
        <f>Table10510123[[#This Row],[Class Start Date/Time]]</f>
        <v>44868.375</v>
      </c>
      <c r="O33" s="19">
        <f>Table10510123[[#This Row],[Class Start Date/Time]]</f>
        <v>44868.375</v>
      </c>
      <c r="P33" s="18" t="s">
        <v>44</v>
      </c>
      <c r="Q33" s="22">
        <f>Table10510123[[#This Row],[Lunch Start Date/Time]]</f>
        <v>44868.541666666664</v>
      </c>
      <c r="R33" s="19">
        <f>Table10510123[[#This Row],[iPad Optimization Start Date/Time]]</f>
        <v>44868.5625</v>
      </c>
      <c r="S33" s="18" t="s">
        <v>44</v>
      </c>
      <c r="T33" s="22">
        <f>Table10510123[[#This Row],[VF &amp; CP Start Date/Time]]</f>
        <v>44868.625</v>
      </c>
      <c r="U33" s="19">
        <f>Table10510123[[#This Row],[iPad Opt. End Time]]</f>
        <v>44868.625</v>
      </c>
      <c r="V33" s="18" t="s">
        <v>44</v>
      </c>
      <c r="W33" s="22">
        <f>Table10510123[[#This Row],[Class 2 Start Time]]+1/24</f>
        <v>44868.666666666664</v>
      </c>
      <c r="X33" s="5" t="s">
        <v>78</v>
      </c>
      <c r="Y33" s="5">
        <v>4</v>
      </c>
      <c r="Z33" s="5" t="s">
        <v>82</v>
      </c>
      <c r="AA33" s="13" t="s">
        <v>6</v>
      </c>
      <c r="AB33" s="13" t="s">
        <v>6</v>
      </c>
      <c r="AC33" s="61"/>
      <c r="AD33" s="62"/>
      <c r="AE33" s="5">
        <v>8</v>
      </c>
    </row>
    <row r="34" spans="1:31" ht="34.200000000000003" customHeight="1" thickBot="1">
      <c r="A34" s="50" t="s">
        <v>43</v>
      </c>
      <c r="B34" s="51">
        <v>44872.541666666664</v>
      </c>
      <c r="C34" s="52">
        <f>Table10510123[[#This Row],[Date]]</f>
        <v>44872.541666666664</v>
      </c>
      <c r="D34" s="52">
        <f>Table10510123[[#This Row],[Date]]+1/24</f>
        <v>44872.583333333328</v>
      </c>
      <c r="E34" s="52">
        <f>Table10510123[[#This Row],[Class Start Date/Time]]+(240/1440)</f>
        <v>44872.749999999993</v>
      </c>
      <c r="F34" s="52">
        <f>Table10510123[[#This Row],[Lunch Start Date/Time]]+0.5/24</f>
        <v>44872.770833333328</v>
      </c>
      <c r="G34" s="52">
        <f>Table10510123[[#This Row],[iPad Optimization Start Date/Time]]+1.5/24</f>
        <v>44872.833333333328</v>
      </c>
      <c r="H34" s="52">
        <f>Table10510123[[#This Row],[VF &amp; CP Start Date/Time]]+(60/1440)</f>
        <v>44872.874999999993</v>
      </c>
      <c r="I34" s="53">
        <f>Table10510123[[#This Row],[iPad Deployment Start Date/Time]]</f>
        <v>44872.541666666664</v>
      </c>
      <c r="J34" s="54" t="s">
        <v>44</v>
      </c>
      <c r="K34" s="55">
        <f>Table10510123[[#This Row],[End Date/Time]]</f>
        <v>44872.874999999993</v>
      </c>
      <c r="L34" s="53">
        <f>Table10510123[[#This Row],[iPad Deployment Start Date/Time]]</f>
        <v>44872.541666666664</v>
      </c>
      <c r="M34" s="56" t="s">
        <v>44</v>
      </c>
      <c r="N34" s="55">
        <f>Table10510123[[#This Row],[Class Start Date/Time]]</f>
        <v>44872.583333333328</v>
      </c>
      <c r="O34" s="53">
        <f>Table10510123[[#This Row],[Class Start Date/Time]]</f>
        <v>44872.583333333328</v>
      </c>
      <c r="P34" s="56" t="s">
        <v>44</v>
      </c>
      <c r="Q34" s="55">
        <f>Table10510123[[#This Row],[Lunch Start Date/Time]]</f>
        <v>44872.749999999993</v>
      </c>
      <c r="R34" s="53">
        <f>Table10510123[[#This Row],[iPad Optimization Start Date/Time]]</f>
        <v>44872.770833333328</v>
      </c>
      <c r="S34" s="56" t="s">
        <v>44</v>
      </c>
      <c r="T34" s="55">
        <f>Table10510123[[#This Row],[VF &amp; CP Start Date/Time]]</f>
        <v>44872.833333333328</v>
      </c>
      <c r="U34" s="53">
        <f>Table10510123[[#This Row],[iPad Opt. End Time]]</f>
        <v>44872.833333333328</v>
      </c>
      <c r="V34" s="56" t="s">
        <v>44</v>
      </c>
      <c r="W34" s="55">
        <f>Table10510123[[#This Row],[Class 2 Start Time]]+1/24</f>
        <v>44872.874999999993</v>
      </c>
      <c r="X34" s="57" t="s">
        <v>78</v>
      </c>
      <c r="Y34" s="57">
        <v>4</v>
      </c>
      <c r="Z34" s="57" t="s">
        <v>83</v>
      </c>
      <c r="AA34" s="58" t="s">
        <v>6</v>
      </c>
      <c r="AB34" s="58" t="s">
        <v>6</v>
      </c>
      <c r="AC34" s="61"/>
      <c r="AD34" s="62"/>
      <c r="AE34" s="57">
        <v>8</v>
      </c>
    </row>
    <row r="35" spans="1:31" ht="34.200000000000003" customHeight="1" thickBot="1">
      <c r="A35" s="11" t="s">
        <v>43</v>
      </c>
      <c r="B35" s="4">
        <v>44873.333333333336</v>
      </c>
      <c r="C35" s="18">
        <f>Table10510123[[#This Row],[Date]]</f>
        <v>44873.333333333336</v>
      </c>
      <c r="D35" s="18">
        <f>Table10510123[[#This Row],[Date]]+1/24</f>
        <v>44873.375</v>
      </c>
      <c r="E35" s="18">
        <f>Table10510123[[#This Row],[Class Start Date/Time]]+(240/1440)</f>
        <v>44873.541666666664</v>
      </c>
      <c r="F35" s="18">
        <f>Table10510123[[#This Row],[Lunch Start Date/Time]]+0.5/24</f>
        <v>44873.5625</v>
      </c>
      <c r="G35" s="18">
        <f>Table10510123[[#This Row],[iPad Optimization Start Date/Time]]+1.5/24</f>
        <v>44873.625</v>
      </c>
      <c r="H35" s="18">
        <f>Table10510123[[#This Row],[VF &amp; CP Start Date/Time]]+(60/1440)</f>
        <v>44873.666666666664</v>
      </c>
      <c r="I35" s="19">
        <f>Table10510123[[#This Row],[iPad Deployment Start Date/Time]]</f>
        <v>44873.333333333336</v>
      </c>
      <c r="J35" s="17" t="s">
        <v>44</v>
      </c>
      <c r="K35" s="22">
        <f>Table10510123[[#This Row],[End Date/Time]]</f>
        <v>44873.666666666664</v>
      </c>
      <c r="L35" s="19">
        <f>Table10510123[[#This Row],[iPad Deployment Start Date/Time]]</f>
        <v>44873.333333333336</v>
      </c>
      <c r="M35" s="18" t="s">
        <v>44</v>
      </c>
      <c r="N35" s="22">
        <f>Table10510123[[#This Row],[Class Start Date/Time]]</f>
        <v>44873.375</v>
      </c>
      <c r="O35" s="19">
        <f>Table10510123[[#This Row],[Class Start Date/Time]]</f>
        <v>44873.375</v>
      </c>
      <c r="P35" s="18" t="s">
        <v>44</v>
      </c>
      <c r="Q35" s="22">
        <f>Table10510123[[#This Row],[Lunch Start Date/Time]]</f>
        <v>44873.541666666664</v>
      </c>
      <c r="R35" s="19">
        <f>Table10510123[[#This Row],[iPad Optimization Start Date/Time]]</f>
        <v>44873.5625</v>
      </c>
      <c r="S35" s="18" t="s">
        <v>44</v>
      </c>
      <c r="T35" s="22">
        <f>Table10510123[[#This Row],[VF &amp; CP Start Date/Time]]</f>
        <v>44873.625</v>
      </c>
      <c r="U35" s="19">
        <f>Table10510123[[#This Row],[iPad Opt. End Time]]</f>
        <v>44873.625</v>
      </c>
      <c r="V35" s="18" t="s">
        <v>44</v>
      </c>
      <c r="W35" s="22">
        <f>Table10510123[[#This Row],[Class 2 Start Time]]+1/24</f>
        <v>44873.666666666664</v>
      </c>
      <c r="X35" s="5" t="s">
        <v>78</v>
      </c>
      <c r="Y35" s="5">
        <v>4</v>
      </c>
      <c r="Z35" s="5" t="s">
        <v>82</v>
      </c>
      <c r="AA35" s="13" t="s">
        <v>6</v>
      </c>
      <c r="AB35" s="13" t="s">
        <v>6</v>
      </c>
      <c r="AC35" s="61"/>
      <c r="AD35" s="62"/>
      <c r="AE35" s="5">
        <v>8</v>
      </c>
    </row>
    <row r="36" spans="1:31" ht="34.200000000000003" customHeight="1" thickBot="1">
      <c r="A36" s="11" t="s">
        <v>38</v>
      </c>
      <c r="B36" s="4">
        <v>44874.333333333336</v>
      </c>
      <c r="C36" s="18">
        <f>Table10510123[[#This Row],[Date]]</f>
        <v>44874.333333333336</v>
      </c>
      <c r="D36" s="18">
        <f>Table10510123[[#This Row],[Date]]+1/24</f>
        <v>44874.375</v>
      </c>
      <c r="E36" s="18">
        <f>Table10510123[[#This Row],[Class Start Date/Time]]+(240/1440)</f>
        <v>44874.541666666664</v>
      </c>
      <c r="F36" s="18">
        <f>Table10510123[[#This Row],[Lunch Start Date/Time]]+0.5/24</f>
        <v>44874.5625</v>
      </c>
      <c r="G36" s="18" t="s">
        <v>6</v>
      </c>
      <c r="H36" s="18">
        <f>Table10510123[[#This Row],[iPad Optimization Start Date/Time]]+1.5/24</f>
        <v>44874.625</v>
      </c>
      <c r="I36" s="19">
        <f>Table10510123[[#This Row],[iPad Deployment Start Date/Time]]</f>
        <v>44874.333333333336</v>
      </c>
      <c r="J36" s="17" t="s">
        <v>44</v>
      </c>
      <c r="K36" s="22">
        <f>Table10510123[[#This Row],[End Date/Time]]</f>
        <v>44874.625</v>
      </c>
      <c r="L36" s="19">
        <f>Table10510123[[#This Row],[iPad Deployment Start Date/Time]]</f>
        <v>44874.333333333336</v>
      </c>
      <c r="M36" s="18" t="s">
        <v>44</v>
      </c>
      <c r="N36" s="22">
        <f>Table10510123[[#This Row],[Class Start Date/Time]]</f>
        <v>44874.375</v>
      </c>
      <c r="O36" s="19">
        <f>Table10510123[[#This Row],[Class Start Date/Time]]</f>
        <v>44874.375</v>
      </c>
      <c r="P36" s="18" t="s">
        <v>44</v>
      </c>
      <c r="Q36" s="22">
        <f>Table10510123[[#This Row],[Lunch Start Date/Time]]</f>
        <v>44874.541666666664</v>
      </c>
      <c r="R36" s="19">
        <f>Table10510123[[#This Row],[iPad Optimization Start Date/Time]]</f>
        <v>44874.5625</v>
      </c>
      <c r="S36" s="18" t="s">
        <v>44</v>
      </c>
      <c r="T36" s="22">
        <f>Table10510123[[#This Row],[End Date/Time]]</f>
        <v>44874.625</v>
      </c>
      <c r="U36" s="19" t="str">
        <f>Table10510123[[#This Row],[VF &amp; CP Start Date/Time]]</f>
        <v>N/A</v>
      </c>
      <c r="V36" s="18" t="s">
        <v>44</v>
      </c>
      <c r="W36" s="22">
        <f>Table10510123[[#This Row],[End Date/Time]]</f>
        <v>44874.625</v>
      </c>
      <c r="X36" s="5" t="s">
        <v>78</v>
      </c>
      <c r="Y36" s="5">
        <v>4</v>
      </c>
      <c r="Z36" s="5" t="s">
        <v>82</v>
      </c>
      <c r="AA36" s="13" t="s">
        <v>6</v>
      </c>
      <c r="AB36" s="13" t="s">
        <v>6</v>
      </c>
      <c r="AC36" s="61"/>
      <c r="AD36" s="62"/>
      <c r="AE36" s="5">
        <v>7</v>
      </c>
    </row>
    <row r="37" spans="1:31" ht="34.200000000000003" customHeight="1" thickBot="1">
      <c r="A37" s="11" t="s">
        <v>38</v>
      </c>
      <c r="B37" s="4">
        <v>44875.333333333336</v>
      </c>
      <c r="C37" s="18">
        <f>Table10510123[[#This Row],[Date]]</f>
        <v>44875.333333333336</v>
      </c>
      <c r="D37" s="18">
        <f>Table10510123[[#This Row],[Date]]+1/24</f>
        <v>44875.375</v>
      </c>
      <c r="E37" s="18">
        <f>Table10510123[[#This Row],[Class Start Date/Time]]+(240/1440)</f>
        <v>44875.541666666664</v>
      </c>
      <c r="F37" s="18">
        <f>Table10510123[[#This Row],[Lunch Start Date/Time]]+0.5/24</f>
        <v>44875.5625</v>
      </c>
      <c r="G37" s="18" t="s">
        <v>6</v>
      </c>
      <c r="H37" s="18">
        <f>Table10510123[[#This Row],[iPad Optimization Start Date/Time]]+1.5/24</f>
        <v>44875.625</v>
      </c>
      <c r="I37" s="19">
        <f>Table10510123[[#This Row],[iPad Deployment Start Date/Time]]</f>
        <v>44875.333333333336</v>
      </c>
      <c r="J37" s="17" t="s">
        <v>44</v>
      </c>
      <c r="K37" s="22">
        <f>Table10510123[[#This Row],[End Date/Time]]</f>
        <v>44875.625</v>
      </c>
      <c r="L37" s="19">
        <f>Table10510123[[#This Row],[iPad Deployment Start Date/Time]]</f>
        <v>44875.333333333336</v>
      </c>
      <c r="M37" s="18" t="s">
        <v>44</v>
      </c>
      <c r="N37" s="22">
        <f>Table10510123[[#This Row],[Class Start Date/Time]]</f>
        <v>44875.375</v>
      </c>
      <c r="O37" s="19">
        <f>Table10510123[[#This Row],[Class Start Date/Time]]</f>
        <v>44875.375</v>
      </c>
      <c r="P37" s="18" t="s">
        <v>44</v>
      </c>
      <c r="Q37" s="22">
        <f>Table10510123[[#This Row],[Lunch Start Date/Time]]</f>
        <v>44875.541666666664</v>
      </c>
      <c r="R37" s="19">
        <f>Table10510123[[#This Row],[iPad Optimization Start Date/Time]]</f>
        <v>44875.5625</v>
      </c>
      <c r="S37" s="18" t="s">
        <v>44</v>
      </c>
      <c r="T37" s="22">
        <f>Table10510123[[#This Row],[End Date/Time]]</f>
        <v>44875.625</v>
      </c>
      <c r="U37" s="19" t="str">
        <f>Table10510123[[#This Row],[VF &amp; CP Start Date/Time]]</f>
        <v>N/A</v>
      </c>
      <c r="V37" s="18" t="s">
        <v>44</v>
      </c>
      <c r="W37" s="22">
        <f>Table10510123[[#This Row],[End Date/Time]]</f>
        <v>44875.625</v>
      </c>
      <c r="X37" s="5" t="s">
        <v>78</v>
      </c>
      <c r="Y37" s="5">
        <v>4</v>
      </c>
      <c r="Z37" s="5" t="s">
        <v>82</v>
      </c>
      <c r="AA37" s="13" t="s">
        <v>6</v>
      </c>
      <c r="AB37" s="13" t="s">
        <v>6</v>
      </c>
      <c r="AC37" s="61"/>
      <c r="AD37" s="62"/>
      <c r="AE37" s="5">
        <v>7</v>
      </c>
    </row>
    <row r="38" spans="1:31" ht="34.200000000000003" customHeight="1" thickBot="1">
      <c r="A38" s="11" t="s">
        <v>10</v>
      </c>
      <c r="B38" s="4">
        <v>44879.541666666664</v>
      </c>
      <c r="C38" s="18">
        <f>Table10510123[[#This Row],[Date]]</f>
        <v>44879.541666666664</v>
      </c>
      <c r="D38" s="18">
        <f>C38+1/24</f>
        <v>44879.583333333328</v>
      </c>
      <c r="E38" s="18" t="s">
        <v>6</v>
      </c>
      <c r="F38" s="18" t="s">
        <v>6</v>
      </c>
      <c r="G38" s="18" t="s">
        <v>6</v>
      </c>
      <c r="H38" s="18" t="s">
        <v>6</v>
      </c>
      <c r="I38" s="19">
        <f>Table10510123[[#This Row],[iPad Deployment Start Date/Time]]</f>
        <v>44879.541666666664</v>
      </c>
      <c r="J38" s="17" t="s">
        <v>44</v>
      </c>
      <c r="K38" s="22">
        <f>Table10510123[[#This Row],[iPad Deployment Start Date/Time]]+3.5/24</f>
        <v>44879.6875</v>
      </c>
      <c r="L38" s="19">
        <f>Table10510123[[#This Row],[iPad Deployment Start Date/Time]]</f>
        <v>44879.541666666664</v>
      </c>
      <c r="M38" s="18" t="s">
        <v>44</v>
      </c>
      <c r="N38" s="22">
        <f>Table10510123[[#This Row],[Class Start Date/Time]]</f>
        <v>44879.583333333328</v>
      </c>
      <c r="O38" s="19">
        <f>Table10510123[[#This Row],[Class Start Date/Time]]</f>
        <v>44879.583333333328</v>
      </c>
      <c r="P38" s="18" t="s">
        <v>44</v>
      </c>
      <c r="Q38" s="22">
        <f>Table10510123[[#This Row],[End Time]]</f>
        <v>44879.6875</v>
      </c>
      <c r="R38" s="19" t="str">
        <f>Table10510123[[#This Row],[iPad Optimization Start Date/Time]]</f>
        <v>N/A</v>
      </c>
      <c r="S38" s="18" t="s">
        <v>44</v>
      </c>
      <c r="T38" s="22" t="str">
        <f>Table10510123[[#This Row],[VF &amp; CP Start Date/Time]]</f>
        <v>N/A</v>
      </c>
      <c r="U38" s="19" t="str">
        <f>Table10510123[[#This Row],[VF &amp; CP Start Date/Time]]</f>
        <v>N/A</v>
      </c>
      <c r="V38" s="18" t="s">
        <v>44</v>
      </c>
      <c r="W38" s="24" t="s">
        <v>6</v>
      </c>
      <c r="X38" s="5" t="s">
        <v>78</v>
      </c>
      <c r="Y38" s="5">
        <v>4</v>
      </c>
      <c r="Z38" s="5" t="s">
        <v>82</v>
      </c>
      <c r="AA38" s="13" t="s">
        <v>6</v>
      </c>
      <c r="AB38" s="13" t="s">
        <v>6</v>
      </c>
      <c r="AC38" s="61"/>
      <c r="AD38" s="62"/>
      <c r="AE38" s="5">
        <v>3.500000000000008</v>
      </c>
    </row>
    <row r="39" spans="1:31" ht="34.200000000000003" customHeight="1" thickBot="1">
      <c r="A39" s="11" t="s">
        <v>10</v>
      </c>
      <c r="B39" s="4">
        <v>44880.541666666664</v>
      </c>
      <c r="C39" s="18">
        <f>Table10510123[[#This Row],[Date]]</f>
        <v>44880.541666666664</v>
      </c>
      <c r="D39" s="18">
        <f>C39+1/24</f>
        <v>44880.583333333328</v>
      </c>
      <c r="E39" s="18" t="s">
        <v>6</v>
      </c>
      <c r="F39" s="18" t="s">
        <v>6</v>
      </c>
      <c r="G39" s="18" t="s">
        <v>6</v>
      </c>
      <c r="H39" s="18" t="s">
        <v>6</v>
      </c>
      <c r="I39" s="19">
        <f>Table10510123[[#This Row],[iPad Deployment Start Date/Time]]</f>
        <v>44880.541666666664</v>
      </c>
      <c r="J39" s="17" t="s">
        <v>44</v>
      </c>
      <c r="K39" s="22">
        <f>Table10510123[[#This Row],[iPad Deployment Start Date/Time]]+3.5/24</f>
        <v>44880.6875</v>
      </c>
      <c r="L39" s="19">
        <f>Table10510123[[#This Row],[iPad Deployment Start Date/Time]]</f>
        <v>44880.541666666664</v>
      </c>
      <c r="M39" s="18" t="s">
        <v>44</v>
      </c>
      <c r="N39" s="22">
        <f>Table10510123[[#This Row],[Class Start Date/Time]]</f>
        <v>44880.583333333328</v>
      </c>
      <c r="O39" s="19">
        <f>Table10510123[[#This Row],[Class Start Date/Time]]</f>
        <v>44880.583333333328</v>
      </c>
      <c r="P39" s="18" t="s">
        <v>44</v>
      </c>
      <c r="Q39" s="22">
        <f>Table10510123[[#This Row],[End Time]]</f>
        <v>44880.6875</v>
      </c>
      <c r="R39" s="19" t="str">
        <f>Table10510123[[#This Row],[iPad Optimization Start Date/Time]]</f>
        <v>N/A</v>
      </c>
      <c r="S39" s="18" t="s">
        <v>44</v>
      </c>
      <c r="T39" s="22" t="str">
        <f>Table10510123[[#This Row],[VF &amp; CP Start Date/Time]]</f>
        <v>N/A</v>
      </c>
      <c r="U39" s="19" t="str">
        <f>Table10510123[[#This Row],[VF &amp; CP Start Date/Time]]</f>
        <v>N/A</v>
      </c>
      <c r="V39" s="18" t="s">
        <v>44</v>
      </c>
      <c r="W39" s="24" t="s">
        <v>6</v>
      </c>
      <c r="X39" s="5" t="s">
        <v>78</v>
      </c>
      <c r="Y39" s="5">
        <v>4</v>
      </c>
      <c r="Z39" s="5" t="s">
        <v>82</v>
      </c>
      <c r="AA39" s="13" t="s">
        <v>6</v>
      </c>
      <c r="AB39" s="13" t="s">
        <v>6</v>
      </c>
      <c r="AC39" s="61"/>
      <c r="AD39" s="62"/>
      <c r="AE39" s="5">
        <v>3.500000000000008</v>
      </c>
    </row>
    <row r="40" spans="1:31" ht="19.95" customHeight="1"/>
    <row r="41" spans="1:31" ht="19.95" customHeight="1"/>
    <row r="42" spans="1:31" ht="19.95" customHeight="1"/>
    <row r="43" spans="1:31" ht="19.95" customHeight="1"/>
    <row r="44" spans="1:31" ht="19.95" customHeight="1"/>
    <row r="45" spans="1:31" ht="19.95" customHeight="1"/>
    <row r="46" spans="1:31" ht="19.95" customHeight="1"/>
    <row r="47" spans="1:31" ht="19.95" customHeight="1"/>
    <row r="48" spans="1:31" ht="19.95" customHeight="1"/>
    <row r="49" spans="1:32" ht="19.95" customHeight="1"/>
    <row r="50" spans="1:32" s="7" customFormat="1" ht="19.95" customHeight="1">
      <c r="A50" s="3"/>
      <c r="B50" s="3"/>
      <c r="C50" s="3"/>
      <c r="D50" s="12"/>
      <c r="E50" s="12"/>
      <c r="F50" s="12"/>
      <c r="G50" s="12"/>
      <c r="H50" s="12"/>
      <c r="I50" s="12"/>
      <c r="J50" s="21"/>
      <c r="K50" s="15"/>
      <c r="L50" s="10"/>
      <c r="M50" s="23"/>
      <c r="N50" s="9"/>
      <c r="O50" s="10"/>
      <c r="P50" s="9"/>
      <c r="Q50" s="9"/>
      <c r="R50" s="15"/>
      <c r="S50" s="15"/>
      <c r="T50" s="9"/>
      <c r="U50" s="9"/>
      <c r="V50" s="3"/>
      <c r="W50" s="9"/>
      <c r="X50" s="3"/>
      <c r="Y50" s="3"/>
      <c r="Z50" s="3"/>
      <c r="AA50" s="3"/>
      <c r="AB50" s="3"/>
      <c r="AC50" s="3"/>
      <c r="AD50" s="3"/>
      <c r="AE50" s="3"/>
      <c r="AF50" s="3"/>
    </row>
    <row r="54" spans="1:32" s="16" customFormat="1">
      <c r="A54" s="3"/>
      <c r="B54" s="3"/>
      <c r="C54" s="3"/>
      <c r="D54" s="12"/>
      <c r="E54" s="12"/>
      <c r="F54" s="12"/>
      <c r="G54" s="12"/>
      <c r="H54" s="12"/>
      <c r="I54" s="12"/>
      <c r="J54" s="21"/>
      <c r="K54" s="15"/>
      <c r="L54" s="10"/>
      <c r="M54" s="23"/>
      <c r="N54" s="9"/>
      <c r="O54" s="10"/>
      <c r="P54" s="9"/>
      <c r="Q54" s="9"/>
      <c r="R54" s="15"/>
      <c r="S54" s="15"/>
      <c r="T54" s="9"/>
      <c r="U54" s="9"/>
      <c r="V54" s="3"/>
      <c r="W54" s="9"/>
      <c r="X54" s="3"/>
      <c r="Y54" s="3"/>
      <c r="Z54" s="3"/>
      <c r="AA54" s="3"/>
      <c r="AB54" s="3"/>
      <c r="AC54" s="3"/>
      <c r="AD54" s="3"/>
      <c r="AE54" s="3"/>
      <c r="AF54" s="3"/>
    </row>
    <row r="60" spans="1:32" s="16" customFormat="1">
      <c r="A60" s="3"/>
      <c r="B60" s="3"/>
      <c r="C60" s="3"/>
      <c r="D60" s="12"/>
      <c r="E60" s="12"/>
      <c r="F60" s="12"/>
      <c r="G60" s="12"/>
      <c r="H60" s="12"/>
      <c r="I60" s="12"/>
      <c r="J60" s="21"/>
      <c r="K60" s="15"/>
      <c r="L60" s="10"/>
      <c r="M60" s="23"/>
      <c r="N60" s="9"/>
      <c r="O60" s="10"/>
      <c r="P60" s="9"/>
      <c r="Q60" s="9"/>
      <c r="R60" s="15"/>
      <c r="S60" s="15"/>
      <c r="T60" s="9"/>
      <c r="U60" s="9"/>
      <c r="V60" s="3"/>
      <c r="W60" s="9"/>
      <c r="X60" s="3"/>
      <c r="Y60" s="3"/>
      <c r="Z60" s="3"/>
      <c r="AA60" s="3"/>
      <c r="AB60" s="3"/>
      <c r="AC60" s="3"/>
      <c r="AD60" s="3"/>
      <c r="AE60" s="3"/>
      <c r="AF60" s="3"/>
    </row>
  </sheetData>
  <mergeCells count="19">
    <mergeCell ref="A12:AE12"/>
    <mergeCell ref="I13:K13"/>
    <mergeCell ref="L13:N13"/>
    <mergeCell ref="O13:Q13"/>
    <mergeCell ref="R13:T13"/>
    <mergeCell ref="U13:W13"/>
    <mergeCell ref="AA13:AB13"/>
    <mergeCell ref="A11:AE11"/>
    <mergeCell ref="A1:AE3"/>
    <mergeCell ref="A4:AE4"/>
    <mergeCell ref="A5:AE5"/>
    <mergeCell ref="A6:AE6"/>
    <mergeCell ref="A7:AE7"/>
    <mergeCell ref="A8:AE8"/>
    <mergeCell ref="A9:I9"/>
    <mergeCell ref="J9:AE9"/>
    <mergeCell ref="B10:K10"/>
    <mergeCell ref="Y10:Z10"/>
    <mergeCell ref="AA10:AE10"/>
  </mergeCells>
  <hyperlinks>
    <hyperlink ref="J9" r:id="rId1" xr:uid="{50E1B76F-B54A-4FE3-B6AF-60737E2BA32C}"/>
    <hyperlink ref="X16" r:id="rId2" display="https://promisepoint.com/DocumentLibraryManager/Versions/Download/8e7bafd1-c643-ed11-8123-005056011796" xr:uid="{EFA4CC0A-E4E8-4F9B-AFF1-A8089EFDC415}"/>
    <hyperlink ref="X17" r:id="rId3" display="https://promisepoint.com/DocumentLibraryManager/Versions/Download/d97b7945-c643-ed11-8123-005056011796" xr:uid="{2A63404F-9153-4C6A-A3FF-D93CB994892E}"/>
    <hyperlink ref="X19" r:id="rId4" display="https://promisepoint.com/DocumentLibraryManager/Versions/Download/5a69b679-c643-ed11-8123-005056011796" xr:uid="{C78C29E8-3975-4FF9-B215-443F7BC0AECA}"/>
    <hyperlink ref="X20" r:id="rId5" display="https://promisepoint.com/DocumentLibraryManager/Versions/Download/de9d3ac1-c643-ed11-8123-005056011796" xr:uid="{772C0F56-15F3-4977-80E6-CDA23570E326}"/>
    <hyperlink ref="X23" r:id="rId6" display="https://promisepoint.com/DocumentLibraryManager/Versions/Download/c9f143e4-c643-ed11-8123-005056011796" xr:uid="{44F1B8D2-C3A8-454D-B3B9-FD7A121479CA}"/>
  </hyperlinks>
  <pageMargins left="0.25" right="0.25" top="0.75" bottom="0.75" header="0.3" footer="0.3"/>
  <pageSetup scale="68" fitToHeight="0" orientation="landscape" r:id="rId7"/>
  <drawing r:id="rId8"/>
  <tableParts count="1">
    <tablePart r:id="rId9"/>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ADA98-97AD-4D1A-BB18-CC892F5E371C}">
  <sheetPr codeName="Sheet5">
    <tabColor rgb="FF006877"/>
    <pageSetUpPr fitToPage="1"/>
  </sheetPr>
  <dimension ref="A1:AF57"/>
  <sheetViews>
    <sheetView zoomScale="70" zoomScaleNormal="70" workbookViewId="0">
      <selection sqref="A1:AE3"/>
    </sheetView>
  </sheetViews>
  <sheetFormatPr defaultColWidth="8.77734375" defaultRowHeight="14.4"/>
  <cols>
    <col min="1" max="1" width="30.77734375" style="3" customWidth="1"/>
    <col min="2" max="2" width="30.109375" style="3" bestFit="1" customWidth="1"/>
    <col min="3" max="3" width="23.6640625" style="3" hidden="1" customWidth="1"/>
    <col min="4" max="4" width="22.33203125" style="12" hidden="1" customWidth="1"/>
    <col min="5" max="5" width="14.109375" style="12" hidden="1" customWidth="1"/>
    <col min="6" max="6" width="24.33203125" style="12" hidden="1" customWidth="1"/>
    <col min="7" max="7" width="16.109375" style="12" hidden="1" customWidth="1"/>
    <col min="8" max="8" width="16" style="12" hidden="1" customWidth="1"/>
    <col min="9" max="9" width="9.5546875" style="12" customWidth="1"/>
    <col min="10" max="10" width="4.44140625" style="21" bestFit="1" customWidth="1"/>
    <col min="11" max="11" width="9.5546875" style="15" customWidth="1"/>
    <col min="12" max="12" width="13.5546875" style="10" hidden="1" customWidth="1"/>
    <col min="13" max="13" width="4.44140625" style="23" hidden="1" customWidth="1"/>
    <col min="14" max="14" width="18.21875" style="9" hidden="1" customWidth="1"/>
    <col min="15" max="15" width="12.21875" style="10" hidden="1" customWidth="1"/>
    <col min="16" max="16" width="4.44140625" style="9" hidden="1" customWidth="1"/>
    <col min="17" max="17" width="14.109375" style="9" hidden="1" customWidth="1"/>
    <col min="18" max="18" width="12.21875" style="15" hidden="1" customWidth="1"/>
    <col min="19" max="19" width="4.44140625" style="15" hidden="1" customWidth="1"/>
    <col min="20" max="20" width="16" style="9" hidden="1" customWidth="1"/>
    <col min="21" max="21" width="12.21875" style="9" hidden="1" customWidth="1"/>
    <col min="22" max="22" width="4.44140625" style="3" hidden="1" customWidth="1"/>
    <col min="23" max="23" width="14.109375" style="9" hidden="1" customWidth="1"/>
    <col min="24" max="24" width="34.88671875" style="3" bestFit="1" customWidth="1"/>
    <col min="25" max="25" width="9" style="3" customWidth="1"/>
    <col min="26" max="26" width="27.33203125" style="3" customWidth="1"/>
    <col min="27" max="27" width="15.33203125" style="3" hidden="1" customWidth="1"/>
    <col min="28" max="28" width="22.5546875" style="3" hidden="1" customWidth="1"/>
    <col min="29" max="30" width="14.109375" style="3" customWidth="1"/>
    <col min="31" max="31" width="10.33203125" style="3" customWidth="1"/>
    <col min="32" max="32" width="11.5546875" style="3" bestFit="1" customWidth="1"/>
    <col min="33" max="16384" width="8.77734375" style="3"/>
  </cols>
  <sheetData>
    <row r="1" spans="1:31" ht="14.55" customHeight="1">
      <c r="A1" s="124" t="s">
        <v>135</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row>
    <row r="2" spans="1:31" ht="14.55" customHeight="1">
      <c r="A2" s="124"/>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row>
    <row r="3" spans="1:31" ht="14.4" customHeight="1">
      <c r="A3" s="124"/>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row>
    <row r="4" spans="1:31" s="1" customFormat="1" ht="45.6" customHeight="1">
      <c r="A4" s="166" t="s">
        <v>4</v>
      </c>
      <c r="B4" s="166"/>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row>
    <row r="5" spans="1:31" s="1" customFormat="1" ht="45.6" customHeight="1">
      <c r="A5" s="151" t="s">
        <v>118</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row>
    <row r="6" spans="1:31" ht="73.2" customHeight="1">
      <c r="A6" s="138" t="s">
        <v>116</v>
      </c>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row>
    <row r="7" spans="1:31" s="1" customFormat="1" ht="45.6" customHeight="1">
      <c r="A7" s="168" t="s">
        <v>125</v>
      </c>
      <c r="B7" s="168"/>
      <c r="C7" s="168"/>
      <c r="D7" s="168"/>
      <c r="E7" s="168"/>
      <c r="F7" s="168"/>
      <c r="G7" s="168"/>
      <c r="H7" s="168"/>
      <c r="I7" s="168"/>
      <c r="J7" s="168"/>
      <c r="K7" s="168"/>
      <c r="L7" s="168"/>
      <c r="M7" s="168"/>
      <c r="N7" s="168"/>
      <c r="O7" s="168"/>
      <c r="P7" s="168"/>
      <c r="Q7" s="168"/>
      <c r="R7" s="168"/>
      <c r="S7" s="168"/>
      <c r="T7" s="168"/>
      <c r="U7" s="168"/>
      <c r="V7" s="168"/>
      <c r="W7" s="168"/>
      <c r="X7" s="168"/>
      <c r="Y7" s="168"/>
      <c r="Z7" s="168"/>
      <c r="AA7" s="168"/>
      <c r="AB7" s="168"/>
      <c r="AC7" s="168"/>
      <c r="AD7" s="168"/>
      <c r="AE7" s="168"/>
    </row>
    <row r="8" spans="1:31" s="1" customFormat="1" ht="70.8" customHeight="1">
      <c r="A8" s="167" t="s">
        <v>126</v>
      </c>
      <c r="B8" s="167"/>
      <c r="C8" s="167"/>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row>
    <row r="9" spans="1:31" s="1" customFormat="1" ht="31.2" customHeight="1">
      <c r="A9" s="148" t="s">
        <v>127</v>
      </c>
      <c r="B9" s="148"/>
      <c r="C9" s="148"/>
      <c r="D9" s="148"/>
      <c r="E9" s="148"/>
      <c r="F9" s="148"/>
      <c r="G9" s="148"/>
      <c r="H9" s="148"/>
      <c r="I9" s="148"/>
      <c r="J9" s="149" t="s">
        <v>128</v>
      </c>
      <c r="K9" s="149"/>
      <c r="L9" s="149"/>
      <c r="M9" s="149"/>
      <c r="N9" s="149"/>
      <c r="O9" s="149"/>
      <c r="P9" s="149"/>
      <c r="Q9" s="149"/>
      <c r="R9" s="149"/>
      <c r="S9" s="149"/>
      <c r="T9" s="149"/>
      <c r="U9" s="149"/>
      <c r="V9" s="149"/>
      <c r="W9" s="149"/>
      <c r="X9" s="149"/>
      <c r="Y9" s="149"/>
      <c r="Z9" s="149"/>
      <c r="AA9" s="149"/>
      <c r="AB9" s="149"/>
      <c r="AC9" s="149"/>
      <c r="AD9" s="149"/>
      <c r="AE9" s="149"/>
    </row>
    <row r="10" spans="1:31" s="59" customFormat="1" ht="30.6" customHeight="1">
      <c r="A10" s="60" t="s">
        <v>95</v>
      </c>
      <c r="B10" s="169" t="s">
        <v>96</v>
      </c>
      <c r="C10" s="169"/>
      <c r="D10" s="169"/>
      <c r="E10" s="169"/>
      <c r="F10" s="169"/>
      <c r="G10" s="169"/>
      <c r="H10" s="169"/>
      <c r="I10" s="169"/>
      <c r="J10" s="169"/>
      <c r="K10" s="169"/>
      <c r="L10" s="60"/>
      <c r="M10" s="60"/>
      <c r="N10" s="60"/>
      <c r="O10" s="60"/>
      <c r="P10" s="60"/>
      <c r="Q10" s="60"/>
      <c r="R10" s="60"/>
      <c r="S10" s="60"/>
      <c r="T10" s="60"/>
      <c r="U10" s="60"/>
      <c r="V10" s="60"/>
      <c r="W10" s="60"/>
      <c r="X10" s="60" t="s">
        <v>97</v>
      </c>
      <c r="Y10" s="170" t="s">
        <v>98</v>
      </c>
      <c r="Z10" s="170"/>
      <c r="AA10" s="169" t="s">
        <v>129</v>
      </c>
      <c r="AB10" s="169"/>
      <c r="AC10" s="169"/>
      <c r="AD10" s="169"/>
      <c r="AE10" s="169"/>
    </row>
    <row r="11" spans="1:31" s="1" customFormat="1" ht="21">
      <c r="A11" s="165"/>
      <c r="B11" s="165"/>
      <c r="C11" s="165"/>
      <c r="D11" s="165"/>
      <c r="E11" s="165"/>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E11" s="165"/>
    </row>
    <row r="12" spans="1:31" ht="23.4">
      <c r="A12" s="162" t="s">
        <v>25</v>
      </c>
      <c r="B12" s="162"/>
      <c r="C12" s="162"/>
      <c r="D12" s="162"/>
      <c r="E12" s="162"/>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row>
    <row r="13" spans="1:31" ht="14.55" customHeight="1">
      <c r="A13" s="94"/>
      <c r="B13" s="94"/>
      <c r="C13" s="95"/>
      <c r="D13" s="96"/>
      <c r="E13" s="96"/>
      <c r="F13" s="97"/>
      <c r="G13" s="97"/>
      <c r="H13" s="97"/>
      <c r="I13" s="163" t="s">
        <v>46</v>
      </c>
      <c r="J13" s="163"/>
      <c r="K13" s="163"/>
      <c r="L13" s="163" t="s">
        <v>51</v>
      </c>
      <c r="M13" s="163"/>
      <c r="N13" s="163"/>
      <c r="O13" s="160" t="s">
        <v>56</v>
      </c>
      <c r="P13" s="160"/>
      <c r="Q13" s="160"/>
      <c r="R13" s="163" t="s">
        <v>52</v>
      </c>
      <c r="S13" s="163"/>
      <c r="T13" s="163"/>
      <c r="U13" s="160" t="s">
        <v>60</v>
      </c>
      <c r="V13" s="160"/>
      <c r="W13" s="160"/>
      <c r="X13" s="98"/>
      <c r="Y13" s="98"/>
      <c r="Z13" s="98"/>
      <c r="AA13" s="161" t="s">
        <v>67</v>
      </c>
      <c r="AB13" s="161"/>
      <c r="AC13" s="99" t="s">
        <v>69</v>
      </c>
      <c r="AD13" s="99" t="s">
        <v>68</v>
      </c>
      <c r="AE13" s="98"/>
    </row>
    <row r="14" spans="1:31" s="16" customFormat="1" ht="28.8" customHeight="1">
      <c r="A14" s="100" t="s">
        <v>0</v>
      </c>
      <c r="B14" s="101" t="s">
        <v>1</v>
      </c>
      <c r="C14" s="102" t="s">
        <v>45</v>
      </c>
      <c r="D14" s="102" t="s">
        <v>39</v>
      </c>
      <c r="E14" s="103" t="s">
        <v>40</v>
      </c>
      <c r="F14" s="103" t="s">
        <v>41</v>
      </c>
      <c r="G14" s="103" t="s">
        <v>42</v>
      </c>
      <c r="H14" s="103" t="s">
        <v>33</v>
      </c>
      <c r="I14" s="103" t="s">
        <v>100</v>
      </c>
      <c r="J14" s="103" t="s">
        <v>48</v>
      </c>
      <c r="K14" s="103" t="s">
        <v>101</v>
      </c>
      <c r="L14" s="103" t="s">
        <v>49</v>
      </c>
      <c r="M14" s="103" t="s">
        <v>47</v>
      </c>
      <c r="N14" s="103" t="s">
        <v>50</v>
      </c>
      <c r="O14" s="103" t="s">
        <v>57</v>
      </c>
      <c r="P14" s="103" t="s">
        <v>58</v>
      </c>
      <c r="Q14" s="103" t="s">
        <v>59</v>
      </c>
      <c r="R14" s="103" t="s">
        <v>54</v>
      </c>
      <c r="S14" s="103" t="s">
        <v>55</v>
      </c>
      <c r="T14" s="103" t="s">
        <v>53</v>
      </c>
      <c r="U14" s="103" t="s">
        <v>61</v>
      </c>
      <c r="V14" s="103" t="s">
        <v>62</v>
      </c>
      <c r="W14" s="103" t="s">
        <v>63</v>
      </c>
      <c r="X14" s="104" t="s">
        <v>2</v>
      </c>
      <c r="Y14" s="104" t="s">
        <v>8</v>
      </c>
      <c r="Z14" s="100" t="s">
        <v>73</v>
      </c>
      <c r="AA14" s="104" t="s">
        <v>64</v>
      </c>
      <c r="AB14" s="104" t="s">
        <v>65</v>
      </c>
      <c r="AC14" s="100" t="s">
        <v>70</v>
      </c>
      <c r="AD14" s="104" t="s">
        <v>66</v>
      </c>
      <c r="AE14" s="105" t="s">
        <v>75</v>
      </c>
    </row>
    <row r="15" spans="1:31" ht="34.200000000000003" customHeight="1">
      <c r="A15" s="33" t="s">
        <v>93</v>
      </c>
      <c r="B15" s="34">
        <v>44840.333333333336</v>
      </c>
      <c r="C15" s="35" t="s">
        <v>6</v>
      </c>
      <c r="D15" s="36">
        <f>B15</f>
        <v>44840.333333333336</v>
      </c>
      <c r="E15" s="35" t="s">
        <v>6</v>
      </c>
      <c r="F15" s="35" t="s">
        <v>6</v>
      </c>
      <c r="G15" s="35" t="s">
        <v>6</v>
      </c>
      <c r="H15" s="36">
        <f>Table105101234[[#This Row],[Class Start Date/Time]]+1/24</f>
        <v>44840.375</v>
      </c>
      <c r="I15" s="37">
        <f>Table105101234[[#This Row],[Class Start Date/Time]]</f>
        <v>44840.333333333336</v>
      </c>
      <c r="J15" s="35" t="s">
        <v>44</v>
      </c>
      <c r="K15" s="38">
        <f>Table105101234[[#This Row],[End Date/Time]]</f>
        <v>44840.375</v>
      </c>
      <c r="L15" s="35"/>
      <c r="M15" s="35"/>
      <c r="N15" s="35"/>
      <c r="O15" s="37">
        <f>Table105101234[[#This Row],[Class Start Date/Time]]</f>
        <v>44840.333333333336</v>
      </c>
      <c r="P15" s="36"/>
      <c r="Q15" s="38"/>
      <c r="R15" s="35"/>
      <c r="S15" s="35"/>
      <c r="T15" s="35"/>
      <c r="U15" s="35"/>
      <c r="V15" s="35"/>
      <c r="W15" s="35"/>
      <c r="X15" s="174" t="s">
        <v>139</v>
      </c>
      <c r="Y15" s="32" t="s">
        <v>6</v>
      </c>
      <c r="Z15" s="33"/>
      <c r="AA15" s="40" t="s">
        <v>94</v>
      </c>
      <c r="AB15" s="40"/>
      <c r="AC15" s="32" t="s">
        <v>6</v>
      </c>
      <c r="AD15" s="32" t="s">
        <v>6</v>
      </c>
      <c r="AE15" s="31">
        <v>1</v>
      </c>
    </row>
    <row r="16" spans="1:31" ht="34.200000000000003" customHeight="1">
      <c r="A16" s="33" t="s">
        <v>93</v>
      </c>
      <c r="B16" s="34">
        <v>44844.458333333336</v>
      </c>
      <c r="C16" s="35" t="s">
        <v>6</v>
      </c>
      <c r="D16" s="36">
        <f>B16</f>
        <v>44844.458333333336</v>
      </c>
      <c r="E16" s="35" t="s">
        <v>6</v>
      </c>
      <c r="F16" s="35" t="s">
        <v>6</v>
      </c>
      <c r="G16" s="35" t="s">
        <v>6</v>
      </c>
      <c r="H16" s="36">
        <f>Table105101234[[#This Row],[Class Start Date/Time]]+1/24</f>
        <v>44844.5</v>
      </c>
      <c r="I16" s="37">
        <f>Table105101234[[#This Row],[Class Start Date/Time]]</f>
        <v>44844.458333333336</v>
      </c>
      <c r="J16" s="35" t="s">
        <v>44</v>
      </c>
      <c r="K16" s="38">
        <f>Table105101234[[#This Row],[End Date/Time]]</f>
        <v>44844.5</v>
      </c>
      <c r="L16" s="35"/>
      <c r="M16" s="35"/>
      <c r="N16" s="35"/>
      <c r="O16" s="37">
        <f>Table105101234[[#This Row],[Class Start Date/Time]]</f>
        <v>44844.458333333336</v>
      </c>
      <c r="P16" s="36"/>
      <c r="Q16" s="38"/>
      <c r="R16" s="35"/>
      <c r="S16" s="35"/>
      <c r="T16" s="35"/>
      <c r="U16" s="35"/>
      <c r="V16" s="35"/>
      <c r="W16" s="35"/>
      <c r="X16" s="174" t="s">
        <v>139</v>
      </c>
      <c r="Y16" s="32" t="s">
        <v>6</v>
      </c>
      <c r="Z16" s="33"/>
      <c r="AA16" s="40" t="s">
        <v>94</v>
      </c>
      <c r="AB16" s="40" t="s">
        <v>71</v>
      </c>
      <c r="AC16" s="32" t="s">
        <v>6</v>
      </c>
      <c r="AD16" s="32" t="s">
        <v>6</v>
      </c>
      <c r="AE16" s="31">
        <v>1</v>
      </c>
    </row>
    <row r="17" spans="1:31" ht="34.200000000000003" customHeight="1">
      <c r="A17" s="33" t="s">
        <v>93</v>
      </c>
      <c r="B17" s="34">
        <v>44846.645833333336</v>
      </c>
      <c r="C17" s="35" t="s">
        <v>6</v>
      </c>
      <c r="D17" s="36">
        <f>B17</f>
        <v>44846.645833333336</v>
      </c>
      <c r="E17" s="35" t="s">
        <v>6</v>
      </c>
      <c r="F17" s="35" t="s">
        <v>6</v>
      </c>
      <c r="G17" s="35" t="s">
        <v>6</v>
      </c>
      <c r="H17" s="36">
        <f>Table105101234[[#This Row],[Class Start Date/Time]]+1/24</f>
        <v>44846.6875</v>
      </c>
      <c r="I17" s="37">
        <f>Table105101234[[#This Row],[Class Start Date/Time]]</f>
        <v>44846.645833333336</v>
      </c>
      <c r="J17" s="35" t="s">
        <v>44</v>
      </c>
      <c r="K17" s="38">
        <f>Table105101234[[#This Row],[End Date/Time]]</f>
        <v>44846.6875</v>
      </c>
      <c r="L17" s="35"/>
      <c r="M17" s="35"/>
      <c r="N17" s="35"/>
      <c r="O17" s="37">
        <f>Table105101234[[#This Row],[Class Start Date/Time]]</f>
        <v>44846.645833333336</v>
      </c>
      <c r="P17" s="36"/>
      <c r="Q17" s="38"/>
      <c r="R17" s="35"/>
      <c r="S17" s="35"/>
      <c r="T17" s="35"/>
      <c r="U17" s="35"/>
      <c r="V17" s="35"/>
      <c r="W17" s="35"/>
      <c r="X17" s="174" t="s">
        <v>139</v>
      </c>
      <c r="Y17" s="32" t="s">
        <v>6</v>
      </c>
      <c r="Z17" s="33"/>
      <c r="AA17" s="40" t="s">
        <v>71</v>
      </c>
      <c r="AB17" s="40"/>
      <c r="AC17" s="32" t="s">
        <v>6</v>
      </c>
      <c r="AD17" s="32" t="s">
        <v>6</v>
      </c>
      <c r="AE17" s="31">
        <v>1</v>
      </c>
    </row>
    <row r="18" spans="1:31" ht="34.200000000000003" customHeight="1">
      <c r="A18" s="33" t="s">
        <v>93</v>
      </c>
      <c r="B18" s="34">
        <v>44851.395833333336</v>
      </c>
      <c r="C18" s="35" t="s">
        <v>6</v>
      </c>
      <c r="D18" s="36">
        <f>B18</f>
        <v>44851.395833333336</v>
      </c>
      <c r="E18" s="35" t="s">
        <v>6</v>
      </c>
      <c r="F18" s="35" t="s">
        <v>6</v>
      </c>
      <c r="G18" s="35" t="s">
        <v>6</v>
      </c>
      <c r="H18" s="36">
        <f>Table105101234[[#This Row],[Class Start Date/Time]]+1/24</f>
        <v>44851.4375</v>
      </c>
      <c r="I18" s="37">
        <f>Table105101234[[#This Row],[Class Start Date/Time]]</f>
        <v>44851.395833333336</v>
      </c>
      <c r="J18" s="35" t="s">
        <v>44</v>
      </c>
      <c r="K18" s="38">
        <f>Table105101234[[#This Row],[End Date/Time]]</f>
        <v>44851.4375</v>
      </c>
      <c r="L18" s="35"/>
      <c r="M18" s="35"/>
      <c r="N18" s="35"/>
      <c r="O18" s="37">
        <f>Table105101234[[#This Row],[Class Start Date/Time]]</f>
        <v>44851.395833333336</v>
      </c>
      <c r="P18" s="36"/>
      <c r="Q18" s="38"/>
      <c r="R18" s="35"/>
      <c r="S18" s="35"/>
      <c r="T18" s="35"/>
      <c r="U18" s="35"/>
      <c r="V18" s="35"/>
      <c r="W18" s="35"/>
      <c r="X18" s="174" t="s">
        <v>139</v>
      </c>
      <c r="Y18" s="32" t="s">
        <v>6</v>
      </c>
      <c r="Z18" s="33"/>
      <c r="AA18" s="40" t="s">
        <v>71</v>
      </c>
      <c r="AB18" s="40"/>
      <c r="AC18" s="32" t="s">
        <v>6</v>
      </c>
      <c r="AD18" s="32" t="s">
        <v>6</v>
      </c>
      <c r="AE18" s="31">
        <v>1</v>
      </c>
    </row>
    <row r="19" spans="1:31" ht="34.200000000000003" customHeight="1" thickBot="1">
      <c r="A19" s="33" t="s">
        <v>93</v>
      </c>
      <c r="B19" s="34">
        <v>44854.5</v>
      </c>
      <c r="C19" s="35" t="s">
        <v>6</v>
      </c>
      <c r="D19" s="36">
        <f>B19</f>
        <v>44854.5</v>
      </c>
      <c r="E19" s="35" t="s">
        <v>6</v>
      </c>
      <c r="F19" s="35" t="s">
        <v>6</v>
      </c>
      <c r="G19" s="35" t="s">
        <v>6</v>
      </c>
      <c r="H19" s="36">
        <f>Table105101234[[#This Row],[Class Start Date/Time]]+1/24</f>
        <v>44854.541666666664</v>
      </c>
      <c r="I19" s="37">
        <f>Table105101234[[#This Row],[Class Start Date/Time]]</f>
        <v>44854.5</v>
      </c>
      <c r="J19" s="35" t="s">
        <v>44</v>
      </c>
      <c r="K19" s="38">
        <f>Table105101234[[#This Row],[End Date/Time]]</f>
        <v>44854.541666666664</v>
      </c>
      <c r="L19" s="35"/>
      <c r="M19" s="35"/>
      <c r="N19" s="35"/>
      <c r="O19" s="37">
        <f>Table105101234[[#This Row],[Class Start Date/Time]]</f>
        <v>44854.5</v>
      </c>
      <c r="P19" s="36"/>
      <c r="Q19" s="38"/>
      <c r="R19" s="35"/>
      <c r="S19" s="35"/>
      <c r="T19" s="35"/>
      <c r="U19" s="35"/>
      <c r="V19" s="35"/>
      <c r="W19" s="35"/>
      <c r="X19" s="174" t="s">
        <v>139</v>
      </c>
      <c r="Y19" s="32" t="s">
        <v>6</v>
      </c>
      <c r="Z19" s="33"/>
      <c r="AA19" s="40" t="s">
        <v>71</v>
      </c>
      <c r="AB19" s="40"/>
      <c r="AC19" s="32" t="s">
        <v>6</v>
      </c>
      <c r="AD19" s="32" t="s">
        <v>6</v>
      </c>
      <c r="AE19" s="31">
        <v>1</v>
      </c>
    </row>
    <row r="20" spans="1:31" s="30" customFormat="1" ht="34.200000000000003" customHeight="1" thickBot="1">
      <c r="A20" s="11" t="s">
        <v>43</v>
      </c>
      <c r="B20" s="4">
        <v>44858.333333333336</v>
      </c>
      <c r="C20" s="18">
        <f>Table105101234[[#This Row],[Date]]</f>
        <v>44858.333333333336</v>
      </c>
      <c r="D20" s="18">
        <f>Table105101234[[#This Row],[Date]]+1/24</f>
        <v>44858.375</v>
      </c>
      <c r="E20" s="18">
        <f>Table105101234[[#This Row],[Class Start Date/Time]]+(240/1440)</f>
        <v>44858.541666666664</v>
      </c>
      <c r="F20" s="18">
        <f>Table105101234[[#This Row],[Lunch Start Date/Time]]+0.5/24</f>
        <v>44858.5625</v>
      </c>
      <c r="G20" s="18">
        <f>Table105101234[[#This Row],[iPad Optimization Start Date/Time]]+1.5/24</f>
        <v>44858.625</v>
      </c>
      <c r="H20" s="18">
        <f>Table105101234[[#This Row],[VF &amp; CP Start Date/Time]]+(60/1440)</f>
        <v>44858.666666666664</v>
      </c>
      <c r="I20" s="19">
        <f>Table105101234[[#This Row],[iPad Deployment Start Date/Time]]</f>
        <v>44858.333333333336</v>
      </c>
      <c r="J20" s="17" t="s">
        <v>44</v>
      </c>
      <c r="K20" s="22">
        <f>Table105101234[[#This Row],[End Date/Time]]</f>
        <v>44858.666666666664</v>
      </c>
      <c r="L20" s="19">
        <f>Table105101234[[#This Row],[iPad Deployment Start Date/Time]]</f>
        <v>44858.333333333336</v>
      </c>
      <c r="M20" s="18" t="s">
        <v>44</v>
      </c>
      <c r="N20" s="22">
        <f>Table105101234[[#This Row],[Class Start Date/Time]]</f>
        <v>44858.375</v>
      </c>
      <c r="O20" s="19">
        <f>Table105101234[[#This Row],[Class Start Date/Time]]</f>
        <v>44858.375</v>
      </c>
      <c r="P20" s="18" t="s">
        <v>44</v>
      </c>
      <c r="Q20" s="22">
        <f>Table105101234[[#This Row],[Lunch Start Date/Time]]</f>
        <v>44858.541666666664</v>
      </c>
      <c r="R20" s="19">
        <f>Table105101234[[#This Row],[iPad Optimization Start Date/Time]]</f>
        <v>44858.5625</v>
      </c>
      <c r="S20" s="18" t="s">
        <v>44</v>
      </c>
      <c r="T20" s="22">
        <f>Table105101234[[#This Row],[VF &amp; CP Start Date/Time]]</f>
        <v>44858.625</v>
      </c>
      <c r="U20" s="19">
        <f>Table105101234[[#This Row],[iPad Opt. End Time]]</f>
        <v>44858.625</v>
      </c>
      <c r="V20" s="18" t="s">
        <v>44</v>
      </c>
      <c r="W20" s="22">
        <f>Table105101234[[#This Row],[Class 2 Start Time]]+1/24</f>
        <v>44858.666666666664</v>
      </c>
      <c r="X20" s="5" t="s">
        <v>79</v>
      </c>
      <c r="Y20" s="5">
        <v>10</v>
      </c>
      <c r="Z20" s="5" t="s">
        <v>82</v>
      </c>
      <c r="AA20" s="13" t="s">
        <v>6</v>
      </c>
      <c r="AB20" s="13" t="s">
        <v>6</v>
      </c>
      <c r="AC20" s="61"/>
      <c r="AD20" s="62"/>
      <c r="AE20" s="5">
        <v>8</v>
      </c>
    </row>
    <row r="21" spans="1:31" s="30" customFormat="1" ht="34.200000000000003" customHeight="1" thickBot="1">
      <c r="A21" s="11" t="s">
        <v>43</v>
      </c>
      <c r="B21" s="4">
        <v>44859.333333333336</v>
      </c>
      <c r="C21" s="18">
        <f>Table105101234[[#This Row],[Date]]</f>
        <v>44859.333333333336</v>
      </c>
      <c r="D21" s="18">
        <f>Table105101234[[#This Row],[Date]]+1/24</f>
        <v>44859.375</v>
      </c>
      <c r="E21" s="18">
        <f>Table105101234[[#This Row],[Class Start Date/Time]]+(240/1440)</f>
        <v>44859.541666666664</v>
      </c>
      <c r="F21" s="18">
        <f>Table105101234[[#This Row],[Lunch Start Date/Time]]+0.5/24</f>
        <v>44859.5625</v>
      </c>
      <c r="G21" s="18">
        <f>Table105101234[[#This Row],[iPad Optimization Start Date/Time]]+1.5/24</f>
        <v>44859.625</v>
      </c>
      <c r="H21" s="18">
        <f>Table105101234[[#This Row],[VF &amp; CP Start Date/Time]]+(60/1440)</f>
        <v>44859.666666666664</v>
      </c>
      <c r="I21" s="19">
        <f>Table105101234[[#This Row],[iPad Deployment Start Date/Time]]</f>
        <v>44859.333333333336</v>
      </c>
      <c r="J21" s="17" t="s">
        <v>44</v>
      </c>
      <c r="K21" s="22">
        <f>Table105101234[[#This Row],[End Date/Time]]</f>
        <v>44859.666666666664</v>
      </c>
      <c r="L21" s="19">
        <f>Table105101234[[#This Row],[iPad Deployment Start Date/Time]]</f>
        <v>44859.333333333336</v>
      </c>
      <c r="M21" s="18" t="s">
        <v>44</v>
      </c>
      <c r="N21" s="22">
        <f>Table105101234[[#This Row],[Class Start Date/Time]]</f>
        <v>44859.375</v>
      </c>
      <c r="O21" s="19">
        <f>Table105101234[[#This Row],[Class Start Date/Time]]</f>
        <v>44859.375</v>
      </c>
      <c r="P21" s="18" t="s">
        <v>44</v>
      </c>
      <c r="Q21" s="22">
        <f>Table105101234[[#This Row],[Lunch Start Date/Time]]</f>
        <v>44859.541666666664</v>
      </c>
      <c r="R21" s="19">
        <f>Table105101234[[#This Row],[iPad Optimization Start Date/Time]]</f>
        <v>44859.5625</v>
      </c>
      <c r="S21" s="18" t="s">
        <v>44</v>
      </c>
      <c r="T21" s="22">
        <f>Table105101234[[#This Row],[VF &amp; CP Start Date/Time]]</f>
        <v>44859.625</v>
      </c>
      <c r="U21" s="19">
        <f>Table105101234[[#This Row],[iPad Opt. End Time]]</f>
        <v>44859.625</v>
      </c>
      <c r="V21" s="18" t="s">
        <v>44</v>
      </c>
      <c r="W21" s="22">
        <f>Table105101234[[#This Row],[Class 2 Start Time]]+1/24</f>
        <v>44859.666666666664</v>
      </c>
      <c r="X21" s="5" t="s">
        <v>79</v>
      </c>
      <c r="Y21" s="5">
        <v>10</v>
      </c>
      <c r="Z21" s="5" t="s">
        <v>82</v>
      </c>
      <c r="AA21" s="13" t="s">
        <v>6</v>
      </c>
      <c r="AB21" s="13" t="s">
        <v>6</v>
      </c>
      <c r="AC21" s="61"/>
      <c r="AD21" s="62"/>
      <c r="AE21" s="5">
        <v>8</v>
      </c>
    </row>
    <row r="22" spans="1:31" s="30" customFormat="1" ht="34.200000000000003" customHeight="1" thickBot="1">
      <c r="A22" s="11" t="s">
        <v>43</v>
      </c>
      <c r="B22" s="4">
        <v>44860.333333333336</v>
      </c>
      <c r="C22" s="18">
        <f>Table105101234[[#This Row],[Date]]</f>
        <v>44860.333333333336</v>
      </c>
      <c r="D22" s="18">
        <f>Table105101234[[#This Row],[Date]]+1/24</f>
        <v>44860.375</v>
      </c>
      <c r="E22" s="18">
        <f>Table105101234[[#This Row],[Class Start Date/Time]]+(240/1440)</f>
        <v>44860.541666666664</v>
      </c>
      <c r="F22" s="18">
        <f>Table105101234[[#This Row],[Lunch Start Date/Time]]+0.5/24</f>
        <v>44860.5625</v>
      </c>
      <c r="G22" s="18">
        <f>Table105101234[[#This Row],[iPad Optimization Start Date/Time]]+1.5/24</f>
        <v>44860.625</v>
      </c>
      <c r="H22" s="18">
        <f>Table105101234[[#This Row],[VF &amp; CP Start Date/Time]]+(60/1440)</f>
        <v>44860.666666666664</v>
      </c>
      <c r="I22" s="19">
        <f>Table105101234[[#This Row],[iPad Deployment Start Date/Time]]</f>
        <v>44860.333333333336</v>
      </c>
      <c r="J22" s="17" t="s">
        <v>44</v>
      </c>
      <c r="K22" s="22">
        <f>Table105101234[[#This Row],[End Date/Time]]</f>
        <v>44860.666666666664</v>
      </c>
      <c r="L22" s="19">
        <f>Table105101234[[#This Row],[iPad Deployment Start Date/Time]]</f>
        <v>44860.333333333336</v>
      </c>
      <c r="M22" s="18" t="s">
        <v>44</v>
      </c>
      <c r="N22" s="22">
        <f>Table105101234[[#This Row],[Class Start Date/Time]]</f>
        <v>44860.375</v>
      </c>
      <c r="O22" s="19">
        <f>Table105101234[[#This Row],[Class Start Date/Time]]</f>
        <v>44860.375</v>
      </c>
      <c r="P22" s="18" t="s">
        <v>44</v>
      </c>
      <c r="Q22" s="22">
        <f>Table105101234[[#This Row],[Lunch Start Date/Time]]</f>
        <v>44860.541666666664</v>
      </c>
      <c r="R22" s="19">
        <f>Table105101234[[#This Row],[iPad Optimization Start Date/Time]]</f>
        <v>44860.5625</v>
      </c>
      <c r="S22" s="18" t="s">
        <v>44</v>
      </c>
      <c r="T22" s="22">
        <f>Table105101234[[#This Row],[VF &amp; CP Start Date/Time]]</f>
        <v>44860.625</v>
      </c>
      <c r="U22" s="19">
        <f>Table105101234[[#This Row],[iPad Opt. End Time]]</f>
        <v>44860.625</v>
      </c>
      <c r="V22" s="18" t="s">
        <v>44</v>
      </c>
      <c r="W22" s="22">
        <f>Table105101234[[#This Row],[Class 2 Start Time]]+1/24</f>
        <v>44860.666666666664</v>
      </c>
      <c r="X22" s="5" t="s">
        <v>79</v>
      </c>
      <c r="Y22" s="5">
        <v>10</v>
      </c>
      <c r="Z22" s="5" t="s">
        <v>82</v>
      </c>
      <c r="AA22" s="13" t="s">
        <v>6</v>
      </c>
      <c r="AB22" s="13" t="s">
        <v>6</v>
      </c>
      <c r="AC22" s="61"/>
      <c r="AD22" s="62"/>
      <c r="AE22" s="5">
        <v>8</v>
      </c>
    </row>
    <row r="23" spans="1:31" ht="34.200000000000003" customHeight="1" thickBot="1">
      <c r="A23" s="11" t="s">
        <v>43</v>
      </c>
      <c r="B23" s="4">
        <v>44861.333333333336</v>
      </c>
      <c r="C23" s="18">
        <f>Table105101234[[#This Row],[Date]]</f>
        <v>44861.333333333336</v>
      </c>
      <c r="D23" s="18">
        <f>Table105101234[[#This Row],[Date]]+1/24</f>
        <v>44861.375</v>
      </c>
      <c r="E23" s="18">
        <f>Table105101234[[#This Row],[Class Start Date/Time]]+(240/1440)</f>
        <v>44861.541666666664</v>
      </c>
      <c r="F23" s="18">
        <f>Table105101234[[#This Row],[Lunch Start Date/Time]]+0.5/24</f>
        <v>44861.5625</v>
      </c>
      <c r="G23" s="18">
        <f>Table105101234[[#This Row],[iPad Optimization Start Date/Time]]+1.5/24</f>
        <v>44861.625</v>
      </c>
      <c r="H23" s="18">
        <f>Table105101234[[#This Row],[VF &amp; CP Start Date/Time]]+(60/1440)</f>
        <v>44861.666666666664</v>
      </c>
      <c r="I23" s="19">
        <f>Table105101234[[#This Row],[iPad Deployment Start Date/Time]]</f>
        <v>44861.333333333336</v>
      </c>
      <c r="J23" s="17" t="s">
        <v>44</v>
      </c>
      <c r="K23" s="22">
        <f>Table105101234[[#This Row],[End Date/Time]]</f>
        <v>44861.666666666664</v>
      </c>
      <c r="L23" s="19">
        <f>Table105101234[[#This Row],[iPad Deployment Start Date/Time]]</f>
        <v>44861.333333333336</v>
      </c>
      <c r="M23" s="18" t="s">
        <v>44</v>
      </c>
      <c r="N23" s="22">
        <f>Table105101234[[#This Row],[Class Start Date/Time]]</f>
        <v>44861.375</v>
      </c>
      <c r="O23" s="19">
        <f>Table105101234[[#This Row],[Class Start Date/Time]]</f>
        <v>44861.375</v>
      </c>
      <c r="P23" s="18" t="s">
        <v>44</v>
      </c>
      <c r="Q23" s="22">
        <f>Table105101234[[#This Row],[Lunch Start Date/Time]]</f>
        <v>44861.541666666664</v>
      </c>
      <c r="R23" s="19">
        <f>Table105101234[[#This Row],[iPad Optimization Start Date/Time]]</f>
        <v>44861.5625</v>
      </c>
      <c r="S23" s="18" t="s">
        <v>44</v>
      </c>
      <c r="T23" s="22">
        <f>Table105101234[[#This Row],[VF &amp; CP Start Date/Time]]</f>
        <v>44861.625</v>
      </c>
      <c r="U23" s="19">
        <f>Table105101234[[#This Row],[iPad Opt. End Time]]</f>
        <v>44861.625</v>
      </c>
      <c r="V23" s="18" t="s">
        <v>44</v>
      </c>
      <c r="W23" s="22">
        <f>Table105101234[[#This Row],[Class 2 Start Time]]+1/24</f>
        <v>44861.666666666664</v>
      </c>
      <c r="X23" s="5" t="s">
        <v>79</v>
      </c>
      <c r="Y23" s="5">
        <v>10</v>
      </c>
      <c r="Z23" s="5" t="s">
        <v>82</v>
      </c>
      <c r="AA23" s="13" t="s">
        <v>6</v>
      </c>
      <c r="AB23" s="13" t="s">
        <v>6</v>
      </c>
      <c r="AC23" s="61"/>
      <c r="AD23" s="62"/>
      <c r="AE23" s="5">
        <v>8</v>
      </c>
    </row>
    <row r="24" spans="1:31" ht="34.200000000000003" customHeight="1" thickBot="1">
      <c r="A24" s="11" t="s">
        <v>43</v>
      </c>
      <c r="B24" s="4">
        <v>44862.333333333336</v>
      </c>
      <c r="C24" s="18">
        <f>Table105101234[[#This Row],[Date]]</f>
        <v>44862.333333333336</v>
      </c>
      <c r="D24" s="18">
        <f>Table105101234[[#This Row],[Date]]+1/24</f>
        <v>44862.375</v>
      </c>
      <c r="E24" s="18">
        <f>Table105101234[[#This Row],[Class Start Date/Time]]+(240/1440)</f>
        <v>44862.541666666664</v>
      </c>
      <c r="F24" s="18">
        <f>Table105101234[[#This Row],[Lunch Start Date/Time]]+0.5/24</f>
        <v>44862.5625</v>
      </c>
      <c r="G24" s="18">
        <f>Table105101234[[#This Row],[iPad Optimization Start Date/Time]]+1.5/24</f>
        <v>44862.625</v>
      </c>
      <c r="H24" s="18">
        <f>Table105101234[[#This Row],[VF &amp; CP Start Date/Time]]+(60/1440)</f>
        <v>44862.666666666664</v>
      </c>
      <c r="I24" s="19">
        <f>Table105101234[[#This Row],[iPad Deployment Start Date/Time]]</f>
        <v>44862.333333333336</v>
      </c>
      <c r="J24" s="17" t="s">
        <v>44</v>
      </c>
      <c r="K24" s="22">
        <f>Table105101234[[#This Row],[End Date/Time]]</f>
        <v>44862.666666666664</v>
      </c>
      <c r="L24" s="19">
        <f>Table105101234[[#This Row],[iPad Deployment Start Date/Time]]</f>
        <v>44862.333333333336</v>
      </c>
      <c r="M24" s="18" t="s">
        <v>44</v>
      </c>
      <c r="N24" s="22">
        <f>Table105101234[[#This Row],[Class Start Date/Time]]</f>
        <v>44862.375</v>
      </c>
      <c r="O24" s="19">
        <f>Table105101234[[#This Row],[Class Start Date/Time]]</f>
        <v>44862.375</v>
      </c>
      <c r="P24" s="18" t="s">
        <v>44</v>
      </c>
      <c r="Q24" s="22">
        <f>Table105101234[[#This Row],[Lunch Start Date/Time]]</f>
        <v>44862.541666666664</v>
      </c>
      <c r="R24" s="19">
        <f>Table105101234[[#This Row],[iPad Optimization Start Date/Time]]</f>
        <v>44862.5625</v>
      </c>
      <c r="S24" s="18" t="s">
        <v>44</v>
      </c>
      <c r="T24" s="22">
        <f>Table105101234[[#This Row],[VF &amp; CP Start Date/Time]]</f>
        <v>44862.625</v>
      </c>
      <c r="U24" s="19">
        <f>Table105101234[[#This Row],[iPad Opt. End Time]]</f>
        <v>44862.625</v>
      </c>
      <c r="V24" s="18" t="s">
        <v>44</v>
      </c>
      <c r="W24" s="22">
        <f>Table105101234[[#This Row],[Class 2 Start Time]]+1/24</f>
        <v>44862.666666666664</v>
      </c>
      <c r="X24" s="5" t="s">
        <v>79</v>
      </c>
      <c r="Y24" s="5">
        <v>10</v>
      </c>
      <c r="Z24" s="5" t="s">
        <v>82</v>
      </c>
      <c r="AA24" s="13" t="s">
        <v>6</v>
      </c>
      <c r="AB24" s="13" t="s">
        <v>6</v>
      </c>
      <c r="AC24" s="61"/>
      <c r="AD24" s="62"/>
      <c r="AE24" s="5">
        <v>8</v>
      </c>
    </row>
    <row r="25" spans="1:31" ht="34.200000000000003" customHeight="1" thickBot="1">
      <c r="A25" s="41" t="s">
        <v>43</v>
      </c>
      <c r="B25" s="42">
        <v>44864.375</v>
      </c>
      <c r="C25" s="43">
        <f>Table105101234[[#This Row],[Date]]</f>
        <v>44864.375</v>
      </c>
      <c r="D25" s="43">
        <f>Table105101234[[#This Row],[Date]]+1/24</f>
        <v>44864.416666666664</v>
      </c>
      <c r="E25" s="43">
        <f>Table105101234[[#This Row],[Class Start Date/Time]]+(240/1440)</f>
        <v>44864.583333333328</v>
      </c>
      <c r="F25" s="43">
        <f>Table105101234[[#This Row],[Lunch Start Date/Time]]+0.5/24</f>
        <v>44864.604166666664</v>
      </c>
      <c r="G25" s="43">
        <f>Table105101234[[#This Row],[iPad Optimization Start Date/Time]]+1.5/24</f>
        <v>44864.666666666664</v>
      </c>
      <c r="H25" s="43">
        <f>Table105101234[[#This Row],[VF &amp; CP Start Date/Time]]+(60/1440)</f>
        <v>44864.708333333328</v>
      </c>
      <c r="I25" s="44">
        <f>Table105101234[[#This Row],[iPad Deployment Start Date/Time]]</f>
        <v>44864.375</v>
      </c>
      <c r="J25" s="45" t="s">
        <v>44</v>
      </c>
      <c r="K25" s="46">
        <f>Table105101234[[#This Row],[End Date/Time]]</f>
        <v>44864.708333333328</v>
      </c>
      <c r="L25" s="44">
        <f>Table105101234[[#This Row],[iPad Deployment Start Date/Time]]</f>
        <v>44864.375</v>
      </c>
      <c r="M25" s="47" t="s">
        <v>44</v>
      </c>
      <c r="N25" s="46">
        <f>Table105101234[[#This Row],[Class Start Date/Time]]</f>
        <v>44864.416666666664</v>
      </c>
      <c r="O25" s="44">
        <f>Table105101234[[#This Row],[Class Start Date/Time]]</f>
        <v>44864.416666666664</v>
      </c>
      <c r="P25" s="47" t="s">
        <v>44</v>
      </c>
      <c r="Q25" s="46">
        <f>Table105101234[[#This Row],[Lunch Start Date/Time]]</f>
        <v>44864.583333333328</v>
      </c>
      <c r="R25" s="44">
        <f>Table105101234[[#This Row],[iPad Optimization Start Date/Time]]</f>
        <v>44864.604166666664</v>
      </c>
      <c r="S25" s="47" t="s">
        <v>44</v>
      </c>
      <c r="T25" s="46">
        <f>Table105101234[[#This Row],[VF &amp; CP Start Date/Time]]</f>
        <v>44864.666666666664</v>
      </c>
      <c r="U25" s="44">
        <f>Table105101234[[#This Row],[iPad Opt. End Time]]</f>
        <v>44864.666666666664</v>
      </c>
      <c r="V25" s="47" t="s">
        <v>44</v>
      </c>
      <c r="W25" s="46">
        <f>Table105101234[[#This Row],[Class 2 Start Time]]+1/24</f>
        <v>44864.708333333328</v>
      </c>
      <c r="X25" s="48" t="s">
        <v>79</v>
      </c>
      <c r="Y25" s="48">
        <v>10</v>
      </c>
      <c r="Z25" s="48" t="s">
        <v>83</v>
      </c>
      <c r="AA25" s="49" t="s">
        <v>6</v>
      </c>
      <c r="AB25" s="49" t="s">
        <v>6</v>
      </c>
      <c r="AC25" s="61"/>
      <c r="AD25" s="62"/>
      <c r="AE25" s="48">
        <v>8</v>
      </c>
    </row>
    <row r="26" spans="1:31" ht="34.200000000000003" customHeight="1" thickBot="1">
      <c r="A26" s="11" t="s">
        <v>43</v>
      </c>
      <c r="B26" s="4">
        <v>44865.333333333336</v>
      </c>
      <c r="C26" s="18">
        <f>Table105101234[[#This Row],[Date]]</f>
        <v>44865.333333333336</v>
      </c>
      <c r="D26" s="18">
        <f>Table105101234[[#This Row],[Date]]+1/24</f>
        <v>44865.375</v>
      </c>
      <c r="E26" s="18">
        <f>Table105101234[[#This Row],[Class Start Date/Time]]+(240/1440)</f>
        <v>44865.541666666664</v>
      </c>
      <c r="F26" s="18">
        <f>Table105101234[[#This Row],[Lunch Start Date/Time]]+0.5/24</f>
        <v>44865.5625</v>
      </c>
      <c r="G26" s="18">
        <f>Table105101234[[#This Row],[iPad Optimization Start Date/Time]]+1.5/24</f>
        <v>44865.625</v>
      </c>
      <c r="H26" s="18">
        <f>Table105101234[[#This Row],[VF &amp; CP Start Date/Time]]+(60/1440)</f>
        <v>44865.666666666664</v>
      </c>
      <c r="I26" s="19">
        <f>Table105101234[[#This Row],[iPad Deployment Start Date/Time]]</f>
        <v>44865.333333333336</v>
      </c>
      <c r="J26" s="17" t="s">
        <v>44</v>
      </c>
      <c r="K26" s="22">
        <f>Table105101234[[#This Row],[End Date/Time]]</f>
        <v>44865.666666666664</v>
      </c>
      <c r="L26" s="19">
        <f>Table105101234[[#This Row],[iPad Deployment Start Date/Time]]</f>
        <v>44865.333333333336</v>
      </c>
      <c r="M26" s="18" t="s">
        <v>44</v>
      </c>
      <c r="N26" s="22">
        <f>Table105101234[[#This Row],[Class Start Date/Time]]</f>
        <v>44865.375</v>
      </c>
      <c r="O26" s="19">
        <f>Table105101234[[#This Row],[Class Start Date/Time]]</f>
        <v>44865.375</v>
      </c>
      <c r="P26" s="18" t="s">
        <v>44</v>
      </c>
      <c r="Q26" s="22">
        <f>Table105101234[[#This Row],[Lunch Start Date/Time]]</f>
        <v>44865.541666666664</v>
      </c>
      <c r="R26" s="19">
        <f>Table105101234[[#This Row],[iPad Optimization Start Date/Time]]</f>
        <v>44865.5625</v>
      </c>
      <c r="S26" s="18" t="s">
        <v>44</v>
      </c>
      <c r="T26" s="22">
        <f>Table105101234[[#This Row],[VF &amp; CP Start Date/Time]]</f>
        <v>44865.625</v>
      </c>
      <c r="U26" s="19">
        <f>Table105101234[[#This Row],[iPad Opt. End Time]]</f>
        <v>44865.625</v>
      </c>
      <c r="V26" s="18" t="s">
        <v>44</v>
      </c>
      <c r="W26" s="22">
        <f>Table105101234[[#This Row],[Class 2 Start Time]]+1/24</f>
        <v>44865.666666666664</v>
      </c>
      <c r="X26" s="5" t="s">
        <v>79</v>
      </c>
      <c r="Y26" s="5">
        <v>10</v>
      </c>
      <c r="Z26" s="5" t="s">
        <v>82</v>
      </c>
      <c r="AA26" s="13" t="s">
        <v>6</v>
      </c>
      <c r="AB26" s="13" t="s">
        <v>6</v>
      </c>
      <c r="AC26" s="61"/>
      <c r="AD26" s="62"/>
      <c r="AE26" s="5">
        <v>8</v>
      </c>
    </row>
    <row r="27" spans="1:31" ht="34.200000000000003" customHeight="1" thickBot="1">
      <c r="A27" s="11" t="s">
        <v>43</v>
      </c>
      <c r="B27" s="4">
        <v>44866.333333333336</v>
      </c>
      <c r="C27" s="18">
        <f>Table105101234[[#This Row],[Date]]</f>
        <v>44866.333333333336</v>
      </c>
      <c r="D27" s="18">
        <f>Table105101234[[#This Row],[Date]]+1/24</f>
        <v>44866.375</v>
      </c>
      <c r="E27" s="18">
        <f>Table105101234[[#This Row],[Class Start Date/Time]]+(240/1440)</f>
        <v>44866.541666666664</v>
      </c>
      <c r="F27" s="18">
        <f>Table105101234[[#This Row],[Lunch Start Date/Time]]+0.5/24</f>
        <v>44866.5625</v>
      </c>
      <c r="G27" s="18">
        <f>Table105101234[[#This Row],[iPad Optimization Start Date/Time]]+1.5/24</f>
        <v>44866.625</v>
      </c>
      <c r="H27" s="18">
        <f>Table105101234[[#This Row],[VF &amp; CP Start Date/Time]]+(60/1440)</f>
        <v>44866.666666666664</v>
      </c>
      <c r="I27" s="19">
        <f>Table105101234[[#This Row],[iPad Deployment Start Date/Time]]</f>
        <v>44866.333333333336</v>
      </c>
      <c r="J27" s="17" t="s">
        <v>44</v>
      </c>
      <c r="K27" s="22">
        <f>Table105101234[[#This Row],[End Date/Time]]</f>
        <v>44866.666666666664</v>
      </c>
      <c r="L27" s="19">
        <f>Table105101234[[#This Row],[iPad Deployment Start Date/Time]]</f>
        <v>44866.333333333336</v>
      </c>
      <c r="M27" s="18" t="s">
        <v>44</v>
      </c>
      <c r="N27" s="22">
        <f>Table105101234[[#This Row],[Class Start Date/Time]]</f>
        <v>44866.375</v>
      </c>
      <c r="O27" s="19">
        <f>Table105101234[[#This Row],[Class Start Date/Time]]</f>
        <v>44866.375</v>
      </c>
      <c r="P27" s="18" t="s">
        <v>44</v>
      </c>
      <c r="Q27" s="22">
        <f>Table105101234[[#This Row],[Lunch Start Date/Time]]</f>
        <v>44866.541666666664</v>
      </c>
      <c r="R27" s="19">
        <f>Table105101234[[#This Row],[iPad Optimization Start Date/Time]]</f>
        <v>44866.5625</v>
      </c>
      <c r="S27" s="18" t="s">
        <v>44</v>
      </c>
      <c r="T27" s="22">
        <f>Table105101234[[#This Row],[VF &amp; CP Start Date/Time]]</f>
        <v>44866.625</v>
      </c>
      <c r="U27" s="19">
        <f>Table105101234[[#This Row],[iPad Opt. End Time]]</f>
        <v>44866.625</v>
      </c>
      <c r="V27" s="18" t="s">
        <v>44</v>
      </c>
      <c r="W27" s="22">
        <f>Table105101234[[#This Row],[Class 2 Start Time]]+1/24</f>
        <v>44866.666666666664</v>
      </c>
      <c r="X27" s="5" t="s">
        <v>79</v>
      </c>
      <c r="Y27" s="5">
        <v>10</v>
      </c>
      <c r="Z27" s="5" t="s">
        <v>82</v>
      </c>
      <c r="AA27" s="13" t="s">
        <v>6</v>
      </c>
      <c r="AB27" s="13" t="s">
        <v>6</v>
      </c>
      <c r="AC27" s="61"/>
      <c r="AD27" s="62"/>
      <c r="AE27" s="5">
        <v>8</v>
      </c>
    </row>
    <row r="28" spans="1:31" ht="34.200000000000003" customHeight="1" thickBot="1">
      <c r="A28" s="11" t="s">
        <v>43</v>
      </c>
      <c r="B28" s="4">
        <v>44867.333333333336</v>
      </c>
      <c r="C28" s="18">
        <f>Table105101234[[#This Row],[Date]]</f>
        <v>44867.333333333336</v>
      </c>
      <c r="D28" s="18">
        <f>Table105101234[[#This Row],[Date]]+1/24</f>
        <v>44867.375</v>
      </c>
      <c r="E28" s="18">
        <f>Table105101234[[#This Row],[Class Start Date/Time]]+(240/1440)</f>
        <v>44867.541666666664</v>
      </c>
      <c r="F28" s="18">
        <f>Table105101234[[#This Row],[Lunch Start Date/Time]]+0.5/24</f>
        <v>44867.5625</v>
      </c>
      <c r="G28" s="18">
        <f>Table105101234[[#This Row],[iPad Optimization Start Date/Time]]+1.5/24</f>
        <v>44867.625</v>
      </c>
      <c r="H28" s="18">
        <f>Table105101234[[#This Row],[VF &amp; CP Start Date/Time]]+(60/1440)</f>
        <v>44867.666666666664</v>
      </c>
      <c r="I28" s="19">
        <f>Table105101234[[#This Row],[iPad Deployment Start Date/Time]]</f>
        <v>44867.333333333336</v>
      </c>
      <c r="J28" s="17" t="s">
        <v>44</v>
      </c>
      <c r="K28" s="22">
        <f>Table105101234[[#This Row],[End Date/Time]]</f>
        <v>44867.666666666664</v>
      </c>
      <c r="L28" s="19">
        <f>Table105101234[[#This Row],[iPad Deployment Start Date/Time]]</f>
        <v>44867.333333333336</v>
      </c>
      <c r="M28" s="18" t="s">
        <v>44</v>
      </c>
      <c r="N28" s="22">
        <f>Table105101234[[#This Row],[Class Start Date/Time]]</f>
        <v>44867.375</v>
      </c>
      <c r="O28" s="19">
        <f>Table105101234[[#This Row],[Class Start Date/Time]]</f>
        <v>44867.375</v>
      </c>
      <c r="P28" s="18" t="s">
        <v>44</v>
      </c>
      <c r="Q28" s="22">
        <f>Table105101234[[#This Row],[Lunch Start Date/Time]]</f>
        <v>44867.541666666664</v>
      </c>
      <c r="R28" s="19">
        <f>Table105101234[[#This Row],[iPad Optimization Start Date/Time]]</f>
        <v>44867.5625</v>
      </c>
      <c r="S28" s="18" t="s">
        <v>44</v>
      </c>
      <c r="T28" s="22">
        <f>Table105101234[[#This Row],[VF &amp; CP Start Date/Time]]</f>
        <v>44867.625</v>
      </c>
      <c r="U28" s="19">
        <f>Table105101234[[#This Row],[iPad Opt. End Time]]</f>
        <v>44867.625</v>
      </c>
      <c r="V28" s="18" t="s">
        <v>44</v>
      </c>
      <c r="W28" s="22">
        <f>Table105101234[[#This Row],[Class 2 Start Time]]+1/24</f>
        <v>44867.666666666664</v>
      </c>
      <c r="X28" s="5" t="s">
        <v>79</v>
      </c>
      <c r="Y28" s="5">
        <v>4</v>
      </c>
      <c r="Z28" s="5" t="s">
        <v>82</v>
      </c>
      <c r="AA28" s="13" t="s">
        <v>6</v>
      </c>
      <c r="AB28" s="13" t="s">
        <v>6</v>
      </c>
      <c r="AC28" s="61"/>
      <c r="AD28" s="62"/>
      <c r="AE28" s="5">
        <v>8</v>
      </c>
    </row>
    <row r="29" spans="1:31" ht="34.200000000000003" customHeight="1" thickBot="1">
      <c r="A29" s="11" t="s">
        <v>43</v>
      </c>
      <c r="B29" s="4">
        <v>44868.333333333336</v>
      </c>
      <c r="C29" s="18">
        <f>Table105101234[[#This Row],[Date]]</f>
        <v>44868.333333333336</v>
      </c>
      <c r="D29" s="18">
        <f>Table105101234[[#This Row],[Date]]+1/24</f>
        <v>44868.375</v>
      </c>
      <c r="E29" s="18">
        <f>Table105101234[[#This Row],[Class Start Date/Time]]+(240/1440)</f>
        <v>44868.541666666664</v>
      </c>
      <c r="F29" s="18">
        <f>Table105101234[[#This Row],[Lunch Start Date/Time]]+0.5/24</f>
        <v>44868.5625</v>
      </c>
      <c r="G29" s="18">
        <f>Table105101234[[#This Row],[iPad Optimization Start Date/Time]]+1.5/24</f>
        <v>44868.625</v>
      </c>
      <c r="H29" s="18">
        <f>Table105101234[[#This Row],[VF &amp; CP Start Date/Time]]+(60/1440)</f>
        <v>44868.666666666664</v>
      </c>
      <c r="I29" s="19">
        <f>Table105101234[[#This Row],[iPad Deployment Start Date/Time]]</f>
        <v>44868.333333333336</v>
      </c>
      <c r="J29" s="17" t="s">
        <v>44</v>
      </c>
      <c r="K29" s="22">
        <f>Table105101234[[#This Row],[End Date/Time]]</f>
        <v>44868.666666666664</v>
      </c>
      <c r="L29" s="19">
        <f>Table105101234[[#This Row],[iPad Deployment Start Date/Time]]</f>
        <v>44868.333333333336</v>
      </c>
      <c r="M29" s="18" t="s">
        <v>44</v>
      </c>
      <c r="N29" s="22">
        <f>Table105101234[[#This Row],[Class Start Date/Time]]</f>
        <v>44868.375</v>
      </c>
      <c r="O29" s="19">
        <f>Table105101234[[#This Row],[Class Start Date/Time]]</f>
        <v>44868.375</v>
      </c>
      <c r="P29" s="18" t="s">
        <v>44</v>
      </c>
      <c r="Q29" s="22">
        <f>Table105101234[[#This Row],[Lunch Start Date/Time]]</f>
        <v>44868.541666666664</v>
      </c>
      <c r="R29" s="19">
        <f>Table105101234[[#This Row],[iPad Optimization Start Date/Time]]</f>
        <v>44868.5625</v>
      </c>
      <c r="S29" s="18" t="s">
        <v>44</v>
      </c>
      <c r="T29" s="22">
        <f>Table105101234[[#This Row],[VF &amp; CP Start Date/Time]]</f>
        <v>44868.625</v>
      </c>
      <c r="U29" s="19">
        <f>Table105101234[[#This Row],[iPad Opt. End Time]]</f>
        <v>44868.625</v>
      </c>
      <c r="V29" s="18" t="s">
        <v>44</v>
      </c>
      <c r="W29" s="22">
        <f>Table105101234[[#This Row],[Class 2 Start Time]]+1/24</f>
        <v>44868.666666666664</v>
      </c>
      <c r="X29" s="5" t="s">
        <v>79</v>
      </c>
      <c r="Y29" s="5">
        <v>4</v>
      </c>
      <c r="Z29" s="5" t="s">
        <v>82</v>
      </c>
      <c r="AA29" s="13" t="s">
        <v>6</v>
      </c>
      <c r="AB29" s="13" t="s">
        <v>6</v>
      </c>
      <c r="AC29" s="61"/>
      <c r="AD29" s="62"/>
      <c r="AE29" s="5">
        <v>8</v>
      </c>
    </row>
    <row r="30" spans="1:31" ht="34.200000000000003" customHeight="1" thickBot="1">
      <c r="A30" s="50" t="s">
        <v>43</v>
      </c>
      <c r="B30" s="51">
        <v>44872.541666666664</v>
      </c>
      <c r="C30" s="52">
        <f>Table105101234[[#This Row],[Date]]</f>
        <v>44872.541666666664</v>
      </c>
      <c r="D30" s="52">
        <f>Table105101234[[#This Row],[Date]]+1/24</f>
        <v>44872.583333333328</v>
      </c>
      <c r="E30" s="52">
        <f>Table105101234[[#This Row],[Class Start Date/Time]]+(240/1440)</f>
        <v>44872.749999999993</v>
      </c>
      <c r="F30" s="52">
        <f>Table105101234[[#This Row],[Lunch Start Date/Time]]+0.5/24</f>
        <v>44872.770833333328</v>
      </c>
      <c r="G30" s="52">
        <f>Table105101234[[#This Row],[iPad Optimization Start Date/Time]]+1.5/24</f>
        <v>44872.833333333328</v>
      </c>
      <c r="H30" s="52">
        <f>Table105101234[[#This Row],[VF &amp; CP Start Date/Time]]+(60/1440)</f>
        <v>44872.874999999993</v>
      </c>
      <c r="I30" s="53">
        <f>Table105101234[[#This Row],[iPad Deployment Start Date/Time]]</f>
        <v>44872.541666666664</v>
      </c>
      <c r="J30" s="54" t="s">
        <v>44</v>
      </c>
      <c r="K30" s="55">
        <f>Table105101234[[#This Row],[End Date/Time]]</f>
        <v>44872.874999999993</v>
      </c>
      <c r="L30" s="53">
        <f>Table105101234[[#This Row],[iPad Deployment Start Date/Time]]</f>
        <v>44872.541666666664</v>
      </c>
      <c r="M30" s="56" t="s">
        <v>44</v>
      </c>
      <c r="N30" s="55">
        <f>Table105101234[[#This Row],[Class Start Date/Time]]</f>
        <v>44872.583333333328</v>
      </c>
      <c r="O30" s="53">
        <f>Table105101234[[#This Row],[Class Start Date/Time]]</f>
        <v>44872.583333333328</v>
      </c>
      <c r="P30" s="56" t="s">
        <v>44</v>
      </c>
      <c r="Q30" s="55">
        <f>Table105101234[[#This Row],[Lunch Start Date/Time]]</f>
        <v>44872.749999999993</v>
      </c>
      <c r="R30" s="53">
        <f>Table105101234[[#This Row],[iPad Optimization Start Date/Time]]</f>
        <v>44872.770833333328</v>
      </c>
      <c r="S30" s="56" t="s">
        <v>44</v>
      </c>
      <c r="T30" s="55">
        <f>Table105101234[[#This Row],[VF &amp; CP Start Date/Time]]</f>
        <v>44872.833333333328</v>
      </c>
      <c r="U30" s="53">
        <f>Table105101234[[#This Row],[iPad Opt. End Time]]</f>
        <v>44872.833333333328</v>
      </c>
      <c r="V30" s="56" t="s">
        <v>44</v>
      </c>
      <c r="W30" s="55">
        <f>Table105101234[[#This Row],[Class 2 Start Time]]+1/24</f>
        <v>44872.874999999993</v>
      </c>
      <c r="X30" s="57" t="s">
        <v>79</v>
      </c>
      <c r="Y30" s="57">
        <v>4</v>
      </c>
      <c r="Z30" s="57" t="s">
        <v>83</v>
      </c>
      <c r="AA30" s="58" t="s">
        <v>6</v>
      </c>
      <c r="AB30" s="58" t="s">
        <v>6</v>
      </c>
      <c r="AC30" s="61"/>
      <c r="AD30" s="62"/>
      <c r="AE30" s="57">
        <v>8</v>
      </c>
    </row>
    <row r="31" spans="1:31" ht="34.200000000000003" customHeight="1" thickBot="1">
      <c r="A31" s="11" t="s">
        <v>43</v>
      </c>
      <c r="B31" s="4">
        <v>44873.333333333336</v>
      </c>
      <c r="C31" s="18">
        <f>Table105101234[[#This Row],[Date]]</f>
        <v>44873.333333333336</v>
      </c>
      <c r="D31" s="18">
        <f>Table105101234[[#This Row],[Date]]+1/24</f>
        <v>44873.375</v>
      </c>
      <c r="E31" s="18">
        <f>Table105101234[[#This Row],[Class Start Date/Time]]+(240/1440)</f>
        <v>44873.541666666664</v>
      </c>
      <c r="F31" s="18">
        <f>Table105101234[[#This Row],[Lunch Start Date/Time]]+0.5/24</f>
        <v>44873.5625</v>
      </c>
      <c r="G31" s="18">
        <f>Table105101234[[#This Row],[iPad Optimization Start Date/Time]]+1.5/24</f>
        <v>44873.625</v>
      </c>
      <c r="H31" s="18">
        <f>Table105101234[[#This Row],[VF &amp; CP Start Date/Time]]+(60/1440)</f>
        <v>44873.666666666664</v>
      </c>
      <c r="I31" s="19">
        <f>Table105101234[[#This Row],[iPad Deployment Start Date/Time]]</f>
        <v>44873.333333333336</v>
      </c>
      <c r="J31" s="17" t="s">
        <v>44</v>
      </c>
      <c r="K31" s="22">
        <f>Table105101234[[#This Row],[End Date/Time]]</f>
        <v>44873.666666666664</v>
      </c>
      <c r="L31" s="19">
        <f>Table105101234[[#This Row],[iPad Deployment Start Date/Time]]</f>
        <v>44873.333333333336</v>
      </c>
      <c r="M31" s="18" t="s">
        <v>44</v>
      </c>
      <c r="N31" s="22">
        <f>Table105101234[[#This Row],[Class Start Date/Time]]</f>
        <v>44873.375</v>
      </c>
      <c r="O31" s="19">
        <f>Table105101234[[#This Row],[Class Start Date/Time]]</f>
        <v>44873.375</v>
      </c>
      <c r="P31" s="18" t="s">
        <v>44</v>
      </c>
      <c r="Q31" s="22">
        <f>Table105101234[[#This Row],[Lunch Start Date/Time]]</f>
        <v>44873.541666666664</v>
      </c>
      <c r="R31" s="19">
        <f>Table105101234[[#This Row],[iPad Optimization Start Date/Time]]</f>
        <v>44873.5625</v>
      </c>
      <c r="S31" s="18" t="s">
        <v>44</v>
      </c>
      <c r="T31" s="22">
        <f>Table105101234[[#This Row],[VF &amp; CP Start Date/Time]]</f>
        <v>44873.625</v>
      </c>
      <c r="U31" s="19">
        <f>Table105101234[[#This Row],[iPad Opt. End Time]]</f>
        <v>44873.625</v>
      </c>
      <c r="V31" s="18" t="s">
        <v>44</v>
      </c>
      <c r="W31" s="22">
        <f>Table105101234[[#This Row],[Class 2 Start Time]]+1/24</f>
        <v>44873.666666666664</v>
      </c>
      <c r="X31" s="5" t="s">
        <v>79</v>
      </c>
      <c r="Y31" s="5">
        <v>4</v>
      </c>
      <c r="Z31" s="5" t="s">
        <v>82</v>
      </c>
      <c r="AA31" s="13" t="s">
        <v>6</v>
      </c>
      <c r="AB31" s="13" t="s">
        <v>6</v>
      </c>
      <c r="AC31" s="61"/>
      <c r="AD31" s="62"/>
      <c r="AE31" s="5">
        <v>8</v>
      </c>
    </row>
    <row r="32" spans="1:31" ht="34.200000000000003" customHeight="1" thickBot="1">
      <c r="A32" s="11" t="s">
        <v>38</v>
      </c>
      <c r="B32" s="4">
        <v>44874.333333333336</v>
      </c>
      <c r="C32" s="18">
        <f>Table105101234[[#This Row],[Date]]</f>
        <v>44874.333333333336</v>
      </c>
      <c r="D32" s="18">
        <f>Table105101234[[#This Row],[Date]]+1/24</f>
        <v>44874.375</v>
      </c>
      <c r="E32" s="18">
        <f>Table105101234[[#This Row],[Class Start Date/Time]]+(240/1440)</f>
        <v>44874.541666666664</v>
      </c>
      <c r="F32" s="18">
        <f>Table105101234[[#This Row],[Lunch Start Date/Time]]+0.5/24</f>
        <v>44874.5625</v>
      </c>
      <c r="G32" s="18" t="s">
        <v>6</v>
      </c>
      <c r="H32" s="18">
        <f>Table105101234[[#This Row],[iPad Optimization Start Date/Time]]+1.5/24</f>
        <v>44874.625</v>
      </c>
      <c r="I32" s="19">
        <f>Table105101234[[#This Row],[iPad Deployment Start Date/Time]]</f>
        <v>44874.333333333336</v>
      </c>
      <c r="J32" s="17" t="s">
        <v>44</v>
      </c>
      <c r="K32" s="22">
        <f>Table105101234[[#This Row],[End Date/Time]]</f>
        <v>44874.625</v>
      </c>
      <c r="L32" s="19">
        <f>Table105101234[[#This Row],[iPad Deployment Start Date/Time]]</f>
        <v>44874.333333333336</v>
      </c>
      <c r="M32" s="18" t="s">
        <v>44</v>
      </c>
      <c r="N32" s="22">
        <f>Table105101234[[#This Row],[Class Start Date/Time]]</f>
        <v>44874.375</v>
      </c>
      <c r="O32" s="19">
        <f>Table105101234[[#This Row],[Class Start Date/Time]]</f>
        <v>44874.375</v>
      </c>
      <c r="P32" s="18" t="s">
        <v>44</v>
      </c>
      <c r="Q32" s="22">
        <f>Table105101234[[#This Row],[Lunch Start Date/Time]]</f>
        <v>44874.541666666664</v>
      </c>
      <c r="R32" s="19">
        <f>Table105101234[[#This Row],[iPad Optimization Start Date/Time]]</f>
        <v>44874.5625</v>
      </c>
      <c r="S32" s="18" t="s">
        <v>44</v>
      </c>
      <c r="T32" s="22">
        <f>Table105101234[[#This Row],[End Date/Time]]</f>
        <v>44874.625</v>
      </c>
      <c r="U32" s="19" t="str">
        <f>Table105101234[[#This Row],[VF &amp; CP Start Date/Time]]</f>
        <v>N/A</v>
      </c>
      <c r="V32" s="18" t="s">
        <v>44</v>
      </c>
      <c r="W32" s="22">
        <f>Table105101234[[#This Row],[End Date/Time]]</f>
        <v>44874.625</v>
      </c>
      <c r="X32" s="5" t="s">
        <v>79</v>
      </c>
      <c r="Y32" s="5">
        <v>4</v>
      </c>
      <c r="Z32" s="5" t="s">
        <v>82</v>
      </c>
      <c r="AA32" s="13" t="s">
        <v>6</v>
      </c>
      <c r="AB32" s="13" t="s">
        <v>6</v>
      </c>
      <c r="AC32" s="61"/>
      <c r="AD32" s="62"/>
      <c r="AE32" s="5">
        <v>7</v>
      </c>
    </row>
    <row r="33" spans="1:32" ht="34.200000000000003" customHeight="1" thickBot="1">
      <c r="A33" s="11" t="s">
        <v>38</v>
      </c>
      <c r="B33" s="4">
        <v>44875.333333333336</v>
      </c>
      <c r="C33" s="18">
        <f>Table105101234[[#This Row],[Date]]</f>
        <v>44875.333333333336</v>
      </c>
      <c r="D33" s="18">
        <f>Table105101234[[#This Row],[Date]]+1/24</f>
        <v>44875.375</v>
      </c>
      <c r="E33" s="18">
        <f>Table105101234[[#This Row],[Class Start Date/Time]]+(240/1440)</f>
        <v>44875.541666666664</v>
      </c>
      <c r="F33" s="18">
        <f>Table105101234[[#This Row],[Lunch Start Date/Time]]+0.5/24</f>
        <v>44875.5625</v>
      </c>
      <c r="G33" s="18" t="s">
        <v>6</v>
      </c>
      <c r="H33" s="18">
        <f>Table105101234[[#This Row],[iPad Optimization Start Date/Time]]+1.5/24</f>
        <v>44875.625</v>
      </c>
      <c r="I33" s="19">
        <f>Table105101234[[#This Row],[iPad Deployment Start Date/Time]]</f>
        <v>44875.333333333336</v>
      </c>
      <c r="J33" s="17" t="s">
        <v>44</v>
      </c>
      <c r="K33" s="22">
        <f>Table105101234[[#This Row],[End Date/Time]]</f>
        <v>44875.625</v>
      </c>
      <c r="L33" s="19">
        <f>Table105101234[[#This Row],[iPad Deployment Start Date/Time]]</f>
        <v>44875.333333333336</v>
      </c>
      <c r="M33" s="18" t="s">
        <v>44</v>
      </c>
      <c r="N33" s="22">
        <f>Table105101234[[#This Row],[Class Start Date/Time]]</f>
        <v>44875.375</v>
      </c>
      <c r="O33" s="19">
        <f>Table105101234[[#This Row],[Class Start Date/Time]]</f>
        <v>44875.375</v>
      </c>
      <c r="P33" s="18" t="s">
        <v>44</v>
      </c>
      <c r="Q33" s="22">
        <f>Table105101234[[#This Row],[Lunch Start Date/Time]]</f>
        <v>44875.541666666664</v>
      </c>
      <c r="R33" s="19">
        <f>Table105101234[[#This Row],[iPad Optimization Start Date/Time]]</f>
        <v>44875.5625</v>
      </c>
      <c r="S33" s="18" t="s">
        <v>44</v>
      </c>
      <c r="T33" s="22">
        <f>Table105101234[[#This Row],[End Date/Time]]</f>
        <v>44875.625</v>
      </c>
      <c r="U33" s="19" t="str">
        <f>Table105101234[[#This Row],[VF &amp; CP Start Date/Time]]</f>
        <v>N/A</v>
      </c>
      <c r="V33" s="18" t="s">
        <v>44</v>
      </c>
      <c r="W33" s="22">
        <f>Table105101234[[#This Row],[End Date/Time]]</f>
        <v>44875.625</v>
      </c>
      <c r="X33" s="5" t="s">
        <v>79</v>
      </c>
      <c r="Y33" s="5">
        <v>4</v>
      </c>
      <c r="Z33" s="5" t="s">
        <v>82</v>
      </c>
      <c r="AA33" s="13" t="s">
        <v>6</v>
      </c>
      <c r="AB33" s="13" t="s">
        <v>6</v>
      </c>
      <c r="AC33" s="61"/>
      <c r="AD33" s="62"/>
      <c r="AE33" s="5">
        <v>7</v>
      </c>
    </row>
    <row r="34" spans="1:32" ht="34.200000000000003" customHeight="1" thickBot="1">
      <c r="A34" s="11" t="s">
        <v>10</v>
      </c>
      <c r="B34" s="4">
        <v>44879.541666666664</v>
      </c>
      <c r="C34" s="18">
        <f>Table105101234[[#This Row],[Date]]</f>
        <v>44879.541666666664</v>
      </c>
      <c r="D34" s="18">
        <f>C34+1/24</f>
        <v>44879.583333333328</v>
      </c>
      <c r="E34" s="18" t="s">
        <v>6</v>
      </c>
      <c r="F34" s="18" t="s">
        <v>6</v>
      </c>
      <c r="G34" s="18" t="s">
        <v>6</v>
      </c>
      <c r="H34" s="18" t="s">
        <v>6</v>
      </c>
      <c r="I34" s="19">
        <f>Table105101234[[#This Row],[iPad Deployment Start Date/Time]]</f>
        <v>44879.541666666664</v>
      </c>
      <c r="J34" s="17" t="s">
        <v>44</v>
      </c>
      <c r="K34" s="22">
        <f>Table105101234[[#This Row],[iPad Deployment Start Date/Time]]+3.5/24</f>
        <v>44879.6875</v>
      </c>
      <c r="L34" s="19">
        <f>Table105101234[[#This Row],[iPad Deployment Start Date/Time]]</f>
        <v>44879.541666666664</v>
      </c>
      <c r="M34" s="18" t="s">
        <v>44</v>
      </c>
      <c r="N34" s="22">
        <f>Table105101234[[#This Row],[Class Start Date/Time]]</f>
        <v>44879.583333333328</v>
      </c>
      <c r="O34" s="19">
        <f>Table105101234[[#This Row],[Class Start Date/Time]]</f>
        <v>44879.583333333328</v>
      </c>
      <c r="P34" s="18" t="s">
        <v>44</v>
      </c>
      <c r="Q34" s="22">
        <f>Table105101234[[#This Row],[End Time]]</f>
        <v>44879.6875</v>
      </c>
      <c r="R34" s="19" t="str">
        <f>Table105101234[[#This Row],[iPad Optimization Start Date/Time]]</f>
        <v>N/A</v>
      </c>
      <c r="S34" s="18" t="s">
        <v>44</v>
      </c>
      <c r="T34" s="22" t="str">
        <f>Table105101234[[#This Row],[VF &amp; CP Start Date/Time]]</f>
        <v>N/A</v>
      </c>
      <c r="U34" s="19" t="str">
        <f>Table105101234[[#This Row],[VF &amp; CP Start Date/Time]]</f>
        <v>N/A</v>
      </c>
      <c r="V34" s="18" t="s">
        <v>44</v>
      </c>
      <c r="W34" s="24" t="s">
        <v>6</v>
      </c>
      <c r="X34" s="5" t="s">
        <v>79</v>
      </c>
      <c r="Y34" s="5">
        <v>4</v>
      </c>
      <c r="Z34" s="5" t="s">
        <v>82</v>
      </c>
      <c r="AA34" s="13" t="s">
        <v>6</v>
      </c>
      <c r="AB34" s="13" t="s">
        <v>6</v>
      </c>
      <c r="AC34" s="61"/>
      <c r="AD34" s="62"/>
      <c r="AE34" s="5">
        <v>3.500000000000008</v>
      </c>
    </row>
    <row r="35" spans="1:32" ht="34.200000000000003" customHeight="1" thickBot="1">
      <c r="A35" s="11" t="s">
        <v>10</v>
      </c>
      <c r="B35" s="4">
        <v>44880.541666666664</v>
      </c>
      <c r="C35" s="18">
        <f>Table105101234[[#This Row],[Date]]</f>
        <v>44880.541666666664</v>
      </c>
      <c r="D35" s="18">
        <f>C35+1/24</f>
        <v>44880.583333333328</v>
      </c>
      <c r="E35" s="18" t="s">
        <v>6</v>
      </c>
      <c r="F35" s="18" t="s">
        <v>6</v>
      </c>
      <c r="G35" s="18" t="s">
        <v>6</v>
      </c>
      <c r="H35" s="18" t="s">
        <v>6</v>
      </c>
      <c r="I35" s="19">
        <f>Table105101234[[#This Row],[iPad Deployment Start Date/Time]]</f>
        <v>44880.541666666664</v>
      </c>
      <c r="J35" s="17" t="s">
        <v>44</v>
      </c>
      <c r="K35" s="22">
        <f>Table105101234[[#This Row],[iPad Deployment Start Date/Time]]+3.5/24</f>
        <v>44880.6875</v>
      </c>
      <c r="L35" s="19">
        <f>Table105101234[[#This Row],[iPad Deployment Start Date/Time]]</f>
        <v>44880.541666666664</v>
      </c>
      <c r="M35" s="18" t="s">
        <v>44</v>
      </c>
      <c r="N35" s="22">
        <f>Table105101234[[#This Row],[Class Start Date/Time]]</f>
        <v>44880.583333333328</v>
      </c>
      <c r="O35" s="19">
        <f>Table105101234[[#This Row],[Class Start Date/Time]]</f>
        <v>44880.583333333328</v>
      </c>
      <c r="P35" s="18" t="s">
        <v>44</v>
      </c>
      <c r="Q35" s="22">
        <f>Table105101234[[#This Row],[End Time]]</f>
        <v>44880.6875</v>
      </c>
      <c r="R35" s="19" t="str">
        <f>Table105101234[[#This Row],[iPad Optimization Start Date/Time]]</f>
        <v>N/A</v>
      </c>
      <c r="S35" s="18" t="s">
        <v>44</v>
      </c>
      <c r="T35" s="22" t="str">
        <f>Table105101234[[#This Row],[VF &amp; CP Start Date/Time]]</f>
        <v>N/A</v>
      </c>
      <c r="U35" s="19" t="str">
        <f>Table105101234[[#This Row],[VF &amp; CP Start Date/Time]]</f>
        <v>N/A</v>
      </c>
      <c r="V35" s="18" t="s">
        <v>44</v>
      </c>
      <c r="W35" s="24" t="s">
        <v>6</v>
      </c>
      <c r="X35" s="5" t="s">
        <v>79</v>
      </c>
      <c r="Y35" s="5">
        <v>4</v>
      </c>
      <c r="Z35" s="5" t="s">
        <v>82</v>
      </c>
      <c r="AA35" s="13" t="s">
        <v>6</v>
      </c>
      <c r="AB35" s="13" t="s">
        <v>6</v>
      </c>
      <c r="AC35" s="61"/>
      <c r="AD35" s="62"/>
      <c r="AE35" s="5">
        <v>3.500000000000008</v>
      </c>
    </row>
    <row r="36" spans="1:32" ht="19.95" customHeight="1"/>
    <row r="37" spans="1:32" ht="19.95" customHeight="1"/>
    <row r="38" spans="1:32" ht="19.95" customHeight="1"/>
    <row r="39" spans="1:32" ht="19.95" customHeight="1"/>
    <row r="40" spans="1:32" ht="19.95" customHeight="1"/>
    <row r="41" spans="1:32" ht="19.95" customHeight="1"/>
    <row r="42" spans="1:32" ht="19.95" customHeight="1"/>
    <row r="43" spans="1:32" ht="19.95" customHeight="1"/>
    <row r="44" spans="1:32" ht="19.95" customHeight="1"/>
    <row r="45" spans="1:32" ht="19.95" customHeight="1"/>
    <row r="46" spans="1:32" ht="19.95" customHeight="1"/>
    <row r="47" spans="1:32" s="7" customFormat="1" ht="19.95" customHeight="1">
      <c r="A47" s="3"/>
      <c r="B47" s="3"/>
      <c r="C47" s="3"/>
      <c r="D47" s="12"/>
      <c r="E47" s="12"/>
      <c r="F47" s="12"/>
      <c r="G47" s="12"/>
      <c r="H47" s="12"/>
      <c r="I47" s="12"/>
      <c r="J47" s="21"/>
      <c r="K47" s="15"/>
      <c r="L47" s="10"/>
      <c r="M47" s="23"/>
      <c r="N47" s="9"/>
      <c r="O47" s="10"/>
      <c r="P47" s="9"/>
      <c r="Q47" s="9"/>
      <c r="R47" s="15"/>
      <c r="S47" s="15"/>
      <c r="T47" s="9"/>
      <c r="U47" s="9"/>
      <c r="V47" s="3"/>
      <c r="W47" s="9"/>
      <c r="X47" s="3"/>
      <c r="Y47" s="3"/>
      <c r="Z47" s="3"/>
      <c r="AA47" s="3"/>
      <c r="AB47" s="3"/>
      <c r="AC47" s="3"/>
      <c r="AD47" s="3"/>
      <c r="AE47" s="3"/>
      <c r="AF47" s="3"/>
    </row>
    <row r="51" spans="1:32" s="16" customFormat="1">
      <c r="A51" s="3"/>
      <c r="B51" s="3"/>
      <c r="C51" s="3"/>
      <c r="D51" s="12"/>
      <c r="E51" s="12"/>
      <c r="F51" s="12"/>
      <c r="G51" s="12"/>
      <c r="H51" s="12"/>
      <c r="I51" s="12"/>
      <c r="J51" s="21"/>
      <c r="K51" s="15"/>
      <c r="L51" s="10"/>
      <c r="M51" s="23"/>
      <c r="N51" s="9"/>
      <c r="O51" s="10"/>
      <c r="P51" s="9"/>
      <c r="Q51" s="9"/>
      <c r="R51" s="15"/>
      <c r="S51" s="15"/>
      <c r="T51" s="9"/>
      <c r="U51" s="9"/>
      <c r="V51" s="3"/>
      <c r="W51" s="9"/>
      <c r="X51" s="3"/>
      <c r="Y51" s="3"/>
      <c r="Z51" s="3"/>
      <c r="AA51" s="3"/>
      <c r="AB51" s="3"/>
      <c r="AC51" s="3"/>
      <c r="AD51" s="3"/>
      <c r="AE51" s="3"/>
      <c r="AF51" s="3"/>
    </row>
    <row r="57" spans="1:32" s="16" customFormat="1">
      <c r="A57" s="3"/>
      <c r="B57" s="3"/>
      <c r="C57" s="3"/>
      <c r="D57" s="12"/>
      <c r="E57" s="12"/>
      <c r="F57" s="12"/>
      <c r="G57" s="12"/>
      <c r="H57" s="12"/>
      <c r="I57" s="12"/>
      <c r="J57" s="21"/>
      <c r="K57" s="15"/>
      <c r="L57" s="10"/>
      <c r="M57" s="23"/>
      <c r="N57" s="9"/>
      <c r="O57" s="10"/>
      <c r="P57" s="9"/>
      <c r="Q57" s="9"/>
      <c r="R57" s="15"/>
      <c r="S57" s="15"/>
      <c r="T57" s="9"/>
      <c r="U57" s="9"/>
      <c r="V57" s="3"/>
      <c r="W57" s="9"/>
      <c r="X57" s="3"/>
      <c r="Y57" s="3"/>
      <c r="Z57" s="3"/>
      <c r="AA57" s="3"/>
      <c r="AB57" s="3"/>
      <c r="AC57" s="3"/>
      <c r="AD57" s="3"/>
      <c r="AE57" s="3"/>
      <c r="AF57" s="3"/>
    </row>
  </sheetData>
  <mergeCells count="19">
    <mergeCell ref="A12:AE12"/>
    <mergeCell ref="I13:K13"/>
    <mergeCell ref="L13:N13"/>
    <mergeCell ref="O13:Q13"/>
    <mergeCell ref="R13:T13"/>
    <mergeCell ref="U13:W13"/>
    <mergeCell ref="AA13:AB13"/>
    <mergeCell ref="A11:AE11"/>
    <mergeCell ref="A1:AE3"/>
    <mergeCell ref="A4:AE4"/>
    <mergeCell ref="A5:AE5"/>
    <mergeCell ref="A6:AE6"/>
    <mergeCell ref="A7:AE7"/>
    <mergeCell ref="A8:AE8"/>
    <mergeCell ref="A9:I9"/>
    <mergeCell ref="J9:AE9"/>
    <mergeCell ref="B10:K10"/>
    <mergeCell ref="Y10:Z10"/>
    <mergeCell ref="AA10:AE10"/>
  </mergeCells>
  <hyperlinks>
    <hyperlink ref="J9" r:id="rId1" xr:uid="{BD57A2F9-8906-46FE-AB24-02732D91B255}"/>
    <hyperlink ref="X15" r:id="rId2" display="https://promisepoint.com/DocumentLibraryManager/Versions/Download/8e7bafd1-c643-ed11-8123-005056011796" xr:uid="{0735FCB0-D3F6-4529-87BE-93CCF30AC1F9}"/>
    <hyperlink ref="X16" r:id="rId3" display="https://promisepoint.com/DocumentLibraryManager/Versions/Download/d97b7945-c643-ed11-8123-005056011796" xr:uid="{F0BE680D-20CC-4D85-B1F4-A24B5E222866}"/>
    <hyperlink ref="X17" r:id="rId4" display="https://promisepoint.com/DocumentLibraryManager/Versions/Download/5a69b679-c643-ed11-8123-005056011796" xr:uid="{37C2339E-F54D-4CC2-9897-6AA31E5D0ABD}"/>
    <hyperlink ref="X18" r:id="rId5" display="https://promisepoint.com/DocumentLibraryManager/Versions/Download/de9d3ac1-c643-ed11-8123-005056011796" xr:uid="{0F63EAE6-9813-4275-94CF-89F395988520}"/>
    <hyperlink ref="X19" r:id="rId6" display="https://promisepoint.com/DocumentLibraryManager/Versions/Download/c9f143e4-c643-ed11-8123-005056011796" xr:uid="{CAE11DA4-70AC-439F-BC4E-0541D46D624C}"/>
  </hyperlinks>
  <pageMargins left="0.25" right="0.25" top="0.75" bottom="0.75" header="0.3" footer="0.3"/>
  <pageSetup scale="68" fitToHeight="0" orientation="landscape" r:id="rId7"/>
  <drawing r:id="rId8"/>
  <tableParts count="1">
    <tablePart r:id="rId9"/>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AA41B-4E27-4ABD-BEBA-C1FCBE28FAE9}">
  <sheetPr codeName="Sheet6">
    <tabColor rgb="FF006877"/>
    <pageSetUpPr fitToPage="1"/>
  </sheetPr>
  <dimension ref="A1:AF61"/>
  <sheetViews>
    <sheetView zoomScale="70" zoomScaleNormal="70" workbookViewId="0">
      <selection sqref="A1:AE3"/>
    </sheetView>
  </sheetViews>
  <sheetFormatPr defaultColWidth="8.77734375" defaultRowHeight="14.4"/>
  <cols>
    <col min="1" max="1" width="30.77734375" style="3" customWidth="1"/>
    <col min="2" max="2" width="30.109375" style="3" bestFit="1" customWidth="1"/>
    <col min="3" max="3" width="23.6640625" style="3" hidden="1" customWidth="1"/>
    <col min="4" max="4" width="22.33203125" style="12" hidden="1" customWidth="1"/>
    <col min="5" max="5" width="14.109375" style="12" hidden="1" customWidth="1"/>
    <col min="6" max="6" width="24.33203125" style="12" hidden="1" customWidth="1"/>
    <col min="7" max="7" width="16.109375" style="12" hidden="1" customWidth="1"/>
    <col min="8" max="8" width="16" style="12" hidden="1" customWidth="1"/>
    <col min="9" max="9" width="9.5546875" style="12" customWidth="1"/>
    <col min="10" max="10" width="4.44140625" style="21" bestFit="1" customWidth="1"/>
    <col min="11" max="11" width="9.5546875" style="15" customWidth="1"/>
    <col min="12" max="12" width="13.5546875" style="10" hidden="1" customWidth="1"/>
    <col min="13" max="13" width="4.44140625" style="23" hidden="1" customWidth="1"/>
    <col min="14" max="14" width="18.21875" style="9" hidden="1" customWidth="1"/>
    <col min="15" max="15" width="12.21875" style="10" hidden="1" customWidth="1"/>
    <col min="16" max="16" width="4.44140625" style="9" hidden="1" customWidth="1"/>
    <col min="17" max="17" width="14.109375" style="9" hidden="1" customWidth="1"/>
    <col min="18" max="18" width="12.21875" style="15" hidden="1" customWidth="1"/>
    <col min="19" max="19" width="4.44140625" style="15" hidden="1" customWidth="1"/>
    <col min="20" max="20" width="16" style="9" hidden="1" customWidth="1"/>
    <col min="21" max="21" width="12.21875" style="9" hidden="1" customWidth="1"/>
    <col min="22" max="22" width="4.44140625" style="3" hidden="1" customWidth="1"/>
    <col min="23" max="23" width="14.109375" style="9" hidden="1" customWidth="1"/>
    <col min="24" max="24" width="34.88671875" style="3" bestFit="1" customWidth="1"/>
    <col min="25" max="25" width="9" style="3" customWidth="1"/>
    <col min="26" max="26" width="27.33203125" style="3" customWidth="1"/>
    <col min="27" max="27" width="15.33203125" style="3" hidden="1" customWidth="1"/>
    <col min="28" max="28" width="22.5546875" style="3" hidden="1" customWidth="1"/>
    <col min="29" max="30" width="14.109375" style="3" customWidth="1"/>
    <col min="31" max="31" width="10.33203125" style="3" customWidth="1"/>
    <col min="32" max="32" width="11.5546875" style="3" bestFit="1" customWidth="1"/>
    <col min="33" max="16384" width="8.77734375" style="3"/>
  </cols>
  <sheetData>
    <row r="1" spans="1:31" ht="14.55" customHeight="1">
      <c r="A1" s="124" t="s">
        <v>134</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row>
    <row r="2" spans="1:31" ht="14.55" customHeight="1">
      <c r="A2" s="124"/>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row>
    <row r="3" spans="1:31" ht="14.4" customHeight="1">
      <c r="A3" s="124"/>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row>
    <row r="4" spans="1:31" s="1" customFormat="1" ht="45.6" customHeight="1">
      <c r="A4" s="166" t="s">
        <v>4</v>
      </c>
      <c r="B4" s="166"/>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row>
    <row r="5" spans="1:31" s="1" customFormat="1" ht="45.6" customHeight="1">
      <c r="A5" s="151" t="s">
        <v>118</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row>
    <row r="6" spans="1:31" ht="73.2" customHeight="1">
      <c r="A6" s="138" t="s">
        <v>116</v>
      </c>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row>
    <row r="7" spans="1:31" s="1" customFormat="1" ht="45.6" customHeight="1">
      <c r="A7" s="168" t="s">
        <v>125</v>
      </c>
      <c r="B7" s="168"/>
      <c r="C7" s="168"/>
      <c r="D7" s="168"/>
      <c r="E7" s="168"/>
      <c r="F7" s="168"/>
      <c r="G7" s="168"/>
      <c r="H7" s="168"/>
      <c r="I7" s="168"/>
      <c r="J7" s="168"/>
      <c r="K7" s="168"/>
      <c r="L7" s="168"/>
      <c r="M7" s="168"/>
      <c r="N7" s="168"/>
      <c r="O7" s="168"/>
      <c r="P7" s="168"/>
      <c r="Q7" s="168"/>
      <c r="R7" s="168"/>
      <c r="S7" s="168"/>
      <c r="T7" s="168"/>
      <c r="U7" s="168"/>
      <c r="V7" s="168"/>
      <c r="W7" s="168"/>
      <c r="X7" s="168"/>
      <c r="Y7" s="168"/>
      <c r="Z7" s="168"/>
      <c r="AA7" s="168"/>
      <c r="AB7" s="168"/>
      <c r="AC7" s="168"/>
      <c r="AD7" s="168"/>
      <c r="AE7" s="168"/>
    </row>
    <row r="8" spans="1:31" s="1" customFormat="1" ht="70.8" customHeight="1">
      <c r="A8" s="167" t="s">
        <v>126</v>
      </c>
      <c r="B8" s="167"/>
      <c r="C8" s="167"/>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row>
    <row r="9" spans="1:31" s="1" customFormat="1" ht="31.2" customHeight="1">
      <c r="A9" s="148" t="s">
        <v>127</v>
      </c>
      <c r="B9" s="148"/>
      <c r="C9" s="148"/>
      <c r="D9" s="148"/>
      <c r="E9" s="148"/>
      <c r="F9" s="148"/>
      <c r="G9" s="148"/>
      <c r="H9" s="148"/>
      <c r="I9" s="148"/>
      <c r="J9" s="149" t="s">
        <v>128</v>
      </c>
      <c r="K9" s="149"/>
      <c r="L9" s="149"/>
      <c r="M9" s="149"/>
      <c r="N9" s="149"/>
      <c r="O9" s="149"/>
      <c r="P9" s="149"/>
      <c r="Q9" s="149"/>
      <c r="R9" s="149"/>
      <c r="S9" s="149"/>
      <c r="T9" s="149"/>
      <c r="U9" s="149"/>
      <c r="V9" s="149"/>
      <c r="W9" s="149"/>
      <c r="X9" s="149"/>
      <c r="Y9" s="149"/>
      <c r="Z9" s="149"/>
      <c r="AA9" s="149"/>
      <c r="AB9" s="149"/>
      <c r="AC9" s="149"/>
      <c r="AD9" s="149"/>
      <c r="AE9" s="149"/>
    </row>
    <row r="10" spans="1:31" s="59" customFormat="1" ht="30.6" customHeight="1">
      <c r="A10" s="60" t="s">
        <v>95</v>
      </c>
      <c r="B10" s="169" t="s">
        <v>96</v>
      </c>
      <c r="C10" s="169"/>
      <c r="D10" s="169"/>
      <c r="E10" s="169"/>
      <c r="F10" s="169"/>
      <c r="G10" s="169"/>
      <c r="H10" s="169"/>
      <c r="I10" s="169"/>
      <c r="J10" s="169"/>
      <c r="K10" s="169"/>
      <c r="L10" s="60"/>
      <c r="M10" s="60"/>
      <c r="N10" s="60"/>
      <c r="O10" s="60"/>
      <c r="P10" s="60"/>
      <c r="Q10" s="60"/>
      <c r="R10" s="60"/>
      <c r="S10" s="60"/>
      <c r="T10" s="60"/>
      <c r="U10" s="60"/>
      <c r="V10" s="60"/>
      <c r="W10" s="60"/>
      <c r="X10" s="60" t="s">
        <v>97</v>
      </c>
      <c r="Y10" s="170" t="s">
        <v>98</v>
      </c>
      <c r="Z10" s="170"/>
      <c r="AA10" s="169" t="s">
        <v>129</v>
      </c>
      <c r="AB10" s="169"/>
      <c r="AC10" s="169"/>
      <c r="AD10" s="169"/>
      <c r="AE10" s="169"/>
    </row>
    <row r="11" spans="1:31" s="1" customFormat="1" ht="21">
      <c r="A11" s="165"/>
      <c r="B11" s="165"/>
      <c r="C11" s="165"/>
      <c r="D11" s="165"/>
      <c r="E11" s="165"/>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E11" s="165"/>
    </row>
    <row r="12" spans="1:31" ht="23.4">
      <c r="A12" s="162" t="s">
        <v>25</v>
      </c>
      <c r="B12" s="162"/>
      <c r="C12" s="162"/>
      <c r="D12" s="162"/>
      <c r="E12" s="162"/>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row>
    <row r="13" spans="1:31" ht="14.55" customHeight="1">
      <c r="A13" s="94"/>
      <c r="B13" s="94"/>
      <c r="C13" s="95"/>
      <c r="D13" s="96"/>
      <c r="E13" s="96"/>
      <c r="F13" s="97"/>
      <c r="G13" s="97"/>
      <c r="H13" s="97"/>
      <c r="I13" s="163" t="s">
        <v>46</v>
      </c>
      <c r="J13" s="163"/>
      <c r="K13" s="163"/>
      <c r="L13" s="163" t="s">
        <v>51</v>
      </c>
      <c r="M13" s="163"/>
      <c r="N13" s="163"/>
      <c r="O13" s="160" t="s">
        <v>56</v>
      </c>
      <c r="P13" s="160"/>
      <c r="Q13" s="160"/>
      <c r="R13" s="163" t="s">
        <v>52</v>
      </c>
      <c r="S13" s="163"/>
      <c r="T13" s="163"/>
      <c r="U13" s="160" t="s">
        <v>60</v>
      </c>
      <c r="V13" s="160"/>
      <c r="W13" s="160"/>
      <c r="X13" s="98"/>
      <c r="Y13" s="98"/>
      <c r="Z13" s="98"/>
      <c r="AA13" s="161" t="s">
        <v>67</v>
      </c>
      <c r="AB13" s="161"/>
      <c r="AC13" s="99" t="s">
        <v>69</v>
      </c>
      <c r="AD13" s="99" t="s">
        <v>68</v>
      </c>
      <c r="AE13" s="98"/>
    </row>
    <row r="14" spans="1:31" s="16" customFormat="1" ht="28.8" customHeight="1">
      <c r="A14" s="100" t="s">
        <v>0</v>
      </c>
      <c r="B14" s="101" t="s">
        <v>1</v>
      </c>
      <c r="C14" s="102" t="s">
        <v>45</v>
      </c>
      <c r="D14" s="102" t="s">
        <v>39</v>
      </c>
      <c r="E14" s="103" t="s">
        <v>40</v>
      </c>
      <c r="F14" s="103" t="s">
        <v>41</v>
      </c>
      <c r="G14" s="103" t="s">
        <v>42</v>
      </c>
      <c r="H14" s="103" t="s">
        <v>33</v>
      </c>
      <c r="I14" s="103" t="s">
        <v>100</v>
      </c>
      <c r="J14" s="103" t="s">
        <v>48</v>
      </c>
      <c r="K14" s="103" t="s">
        <v>101</v>
      </c>
      <c r="L14" s="103" t="s">
        <v>49</v>
      </c>
      <c r="M14" s="103" t="s">
        <v>47</v>
      </c>
      <c r="N14" s="103" t="s">
        <v>50</v>
      </c>
      <c r="O14" s="103" t="s">
        <v>57</v>
      </c>
      <c r="P14" s="103" t="s">
        <v>58</v>
      </c>
      <c r="Q14" s="103" t="s">
        <v>59</v>
      </c>
      <c r="R14" s="103" t="s">
        <v>54</v>
      </c>
      <c r="S14" s="103" t="s">
        <v>55</v>
      </c>
      <c r="T14" s="103" t="s">
        <v>53</v>
      </c>
      <c r="U14" s="103" t="s">
        <v>61</v>
      </c>
      <c r="V14" s="103" t="s">
        <v>62</v>
      </c>
      <c r="W14" s="103" t="s">
        <v>63</v>
      </c>
      <c r="X14" s="104" t="s">
        <v>2</v>
      </c>
      <c r="Y14" s="104" t="s">
        <v>8</v>
      </c>
      <c r="Z14" s="100" t="s">
        <v>73</v>
      </c>
      <c r="AA14" s="104" t="s">
        <v>64</v>
      </c>
      <c r="AB14" s="104" t="s">
        <v>65</v>
      </c>
      <c r="AC14" s="100" t="s">
        <v>70</v>
      </c>
      <c r="AD14" s="104" t="s">
        <v>66</v>
      </c>
      <c r="AE14" s="105" t="s">
        <v>75</v>
      </c>
    </row>
    <row r="15" spans="1:31" ht="34.200000000000003" customHeight="1">
      <c r="A15" s="11" t="s">
        <v>7</v>
      </c>
      <c r="B15" s="4">
        <v>44839.333333333336</v>
      </c>
      <c r="C15" s="18">
        <f>Table1051012345[[#This Row],[Date]]</f>
        <v>44839.333333333336</v>
      </c>
      <c r="D15" s="18">
        <f>C15</f>
        <v>44839.333333333336</v>
      </c>
      <c r="E15" s="18">
        <f>Table1051012345[[#This Row],[Class Start Date/Time]]+(240/1440)</f>
        <v>44839.5</v>
      </c>
      <c r="F15" s="18" t="s">
        <v>6</v>
      </c>
      <c r="G15" s="18">
        <f>Table1051012345[[#This Row],[Lunch Start Date/Time]]+(60/1440)</f>
        <v>44839.541666666664</v>
      </c>
      <c r="H15" s="18">
        <f>Table1051012345[[#This Row],[VF &amp; CP Start Date/Time]]+(60/1440)</f>
        <v>44839.583333333328</v>
      </c>
      <c r="I15" s="19">
        <f>Table1051012345[[#This Row],[iPad Deployment Start Date/Time]]</f>
        <v>44839.333333333336</v>
      </c>
      <c r="J15" s="17" t="s">
        <v>44</v>
      </c>
      <c r="K15" s="22">
        <f>Table1051012345[[#This Row],[End Date/Time]]</f>
        <v>44839.583333333328</v>
      </c>
      <c r="L15" s="19" t="str">
        <f>Table1051012345[[#This Row],[iPad Optimization Start Date/Time]]</f>
        <v>N/A</v>
      </c>
      <c r="M15" s="18" t="s">
        <v>44</v>
      </c>
      <c r="N15" s="22" t="s">
        <v>6</v>
      </c>
      <c r="O15" s="19">
        <f>Table1051012345[[#This Row],[Class Start Date/Time]]</f>
        <v>44839.333333333336</v>
      </c>
      <c r="P15" s="18" t="s">
        <v>44</v>
      </c>
      <c r="Q15" s="22">
        <f>Table1051012345[[#This Row],[Lunch Start Date/Time]]</f>
        <v>44839.5</v>
      </c>
      <c r="R15" s="19" t="str">
        <f>Table1051012345[[#This Row],[iPad Optimization Start Date/Time]]</f>
        <v>N/A</v>
      </c>
      <c r="S15" s="18" t="s">
        <v>44</v>
      </c>
      <c r="T15" s="22" t="str">
        <f>Table1051012345[[#This Row],[iPad Optimization Start Date/Time]]</f>
        <v>N/A</v>
      </c>
      <c r="U15" s="19">
        <f>Table1051012345[[#This Row],[VF &amp; CP Start Date/Time]]</f>
        <v>44839.541666666664</v>
      </c>
      <c r="V15" s="18" t="s">
        <v>44</v>
      </c>
      <c r="W15" s="22">
        <f>Table1051012345[[#This Row],[End Date/Time]]</f>
        <v>44839.583333333328</v>
      </c>
      <c r="X15" s="5" t="s">
        <v>80</v>
      </c>
      <c r="Y15" s="5">
        <v>12</v>
      </c>
      <c r="Z15" s="5" t="s">
        <v>83</v>
      </c>
      <c r="AA15" s="5" t="s">
        <v>6</v>
      </c>
      <c r="AB15" s="5" t="s">
        <v>87</v>
      </c>
      <c r="AC15" s="5" t="s">
        <v>6</v>
      </c>
      <c r="AD15" s="5" t="s">
        <v>6</v>
      </c>
      <c r="AE15" s="5">
        <v>6</v>
      </c>
    </row>
    <row r="16" spans="1:31" ht="34.200000000000003" customHeight="1">
      <c r="A16" s="33" t="s">
        <v>93</v>
      </c>
      <c r="B16" s="34">
        <v>44840.333333333336</v>
      </c>
      <c r="C16" s="35" t="s">
        <v>6</v>
      </c>
      <c r="D16" s="36">
        <f>B16</f>
        <v>44840.333333333336</v>
      </c>
      <c r="E16" s="35" t="s">
        <v>6</v>
      </c>
      <c r="F16" s="35" t="s">
        <v>6</v>
      </c>
      <c r="G16" s="35" t="s">
        <v>6</v>
      </c>
      <c r="H16" s="36">
        <f>Table1051012345[[#This Row],[Class Start Date/Time]]+1/24</f>
        <v>44840.375</v>
      </c>
      <c r="I16" s="37">
        <f>Table1051012345[[#This Row],[Class Start Date/Time]]</f>
        <v>44840.333333333336</v>
      </c>
      <c r="J16" s="35" t="s">
        <v>44</v>
      </c>
      <c r="K16" s="38">
        <f>Table1051012345[[#This Row],[End Date/Time]]</f>
        <v>44840.375</v>
      </c>
      <c r="L16" s="35"/>
      <c r="M16" s="35"/>
      <c r="N16" s="35"/>
      <c r="O16" s="37">
        <f>Table1051012345[[#This Row],[Class Start Date/Time]]</f>
        <v>44840.333333333336</v>
      </c>
      <c r="P16" s="36"/>
      <c r="Q16" s="38"/>
      <c r="R16" s="35"/>
      <c r="S16" s="35"/>
      <c r="T16" s="35"/>
      <c r="U16" s="35"/>
      <c r="V16" s="35"/>
      <c r="W16" s="35"/>
      <c r="X16" s="174" t="s">
        <v>139</v>
      </c>
      <c r="Y16" s="32" t="s">
        <v>6</v>
      </c>
      <c r="Z16" s="33"/>
      <c r="AA16" s="40" t="s">
        <v>94</v>
      </c>
      <c r="AB16" s="40"/>
      <c r="AC16" s="32" t="s">
        <v>6</v>
      </c>
      <c r="AD16" s="32" t="s">
        <v>6</v>
      </c>
      <c r="AE16" s="31">
        <v>1</v>
      </c>
    </row>
    <row r="17" spans="1:31" ht="34.200000000000003" customHeight="1" thickBot="1">
      <c r="A17" s="33" t="s">
        <v>93</v>
      </c>
      <c r="B17" s="34">
        <v>44844.458333333336</v>
      </c>
      <c r="C17" s="35" t="s">
        <v>6</v>
      </c>
      <c r="D17" s="36">
        <f>B17</f>
        <v>44844.458333333336</v>
      </c>
      <c r="E17" s="35" t="s">
        <v>6</v>
      </c>
      <c r="F17" s="35" t="s">
        <v>6</v>
      </c>
      <c r="G17" s="35" t="s">
        <v>6</v>
      </c>
      <c r="H17" s="36">
        <f>Table1051012345[[#This Row],[Class Start Date/Time]]+1/24</f>
        <v>44844.5</v>
      </c>
      <c r="I17" s="37">
        <f>Table1051012345[[#This Row],[Class Start Date/Time]]</f>
        <v>44844.458333333336</v>
      </c>
      <c r="J17" s="35" t="s">
        <v>44</v>
      </c>
      <c r="K17" s="38">
        <f>Table1051012345[[#This Row],[End Date/Time]]</f>
        <v>44844.5</v>
      </c>
      <c r="L17" s="35"/>
      <c r="M17" s="35"/>
      <c r="N17" s="35"/>
      <c r="O17" s="37">
        <f>Table1051012345[[#This Row],[Class Start Date/Time]]</f>
        <v>44844.458333333336</v>
      </c>
      <c r="P17" s="36"/>
      <c r="Q17" s="38"/>
      <c r="R17" s="35"/>
      <c r="S17" s="35"/>
      <c r="T17" s="35"/>
      <c r="U17" s="35"/>
      <c r="V17" s="35"/>
      <c r="W17" s="35"/>
      <c r="X17" s="174" t="s">
        <v>139</v>
      </c>
      <c r="Y17" s="32" t="s">
        <v>6</v>
      </c>
      <c r="Z17" s="33"/>
      <c r="AA17" s="40" t="s">
        <v>94</v>
      </c>
      <c r="AB17" s="40" t="s">
        <v>71</v>
      </c>
      <c r="AC17" s="32" t="s">
        <v>6</v>
      </c>
      <c r="AD17" s="32" t="s">
        <v>6</v>
      </c>
      <c r="AE17" s="31">
        <v>1</v>
      </c>
    </row>
    <row r="18" spans="1:31" ht="34.200000000000003" customHeight="1" thickBot="1">
      <c r="A18" s="11" t="s">
        <v>9</v>
      </c>
      <c r="B18" s="4">
        <v>44845.333333333336</v>
      </c>
      <c r="C18" s="18">
        <f>Table1051012345[[#This Row],[Date]]</f>
        <v>44845.333333333336</v>
      </c>
      <c r="D18" s="18">
        <f>Table1051012345[[#This Row],[Date]]+1/24</f>
        <v>44845.375</v>
      </c>
      <c r="E18" s="18">
        <f>Table1051012345[[#This Row],[Class Start Date/Time]]+(240/1440)</f>
        <v>44845.541666666664</v>
      </c>
      <c r="F18" s="18">
        <f>Table1051012345[[#This Row],[Lunch Start Date/Time]]+0.5/24</f>
        <v>44845.5625</v>
      </c>
      <c r="G18" s="18">
        <f>Table1051012345[[#This Row],[iPad Optimization Start Date/Time]]+1.5/24</f>
        <v>44845.625</v>
      </c>
      <c r="H18" s="18">
        <f>Table1051012345[[#This Row],[VF &amp; CP Start Date/Time]]+(60/1440)</f>
        <v>44845.666666666664</v>
      </c>
      <c r="I18" s="19">
        <f>Table1051012345[[#This Row],[iPad Deployment Start Date/Time]]</f>
        <v>44845.333333333336</v>
      </c>
      <c r="J18" s="17" t="s">
        <v>44</v>
      </c>
      <c r="K18" s="22">
        <f>Table1051012345[[#This Row],[End Date/Time]]</f>
        <v>44845.666666666664</v>
      </c>
      <c r="L18" s="19">
        <f>Table1051012345[[#This Row],[iPad Deployment Start Date/Time]]</f>
        <v>44845.333333333336</v>
      </c>
      <c r="M18" s="18" t="s">
        <v>44</v>
      </c>
      <c r="N18" s="22">
        <f>Table1051012345[[#This Row],[Class Start Date/Time]]</f>
        <v>44845.375</v>
      </c>
      <c r="O18" s="19">
        <f>Table1051012345[[#This Row],[Class Start Date/Time]]</f>
        <v>44845.375</v>
      </c>
      <c r="P18" s="18" t="s">
        <v>44</v>
      </c>
      <c r="Q18" s="22">
        <f>Table1051012345[[#This Row],[Lunch Start Date/Time]]</f>
        <v>44845.541666666664</v>
      </c>
      <c r="R18" s="19">
        <f>Table1051012345[[#This Row],[iPad Optimization Start Date/Time]]</f>
        <v>44845.5625</v>
      </c>
      <c r="S18" s="18" t="s">
        <v>44</v>
      </c>
      <c r="T18" s="22">
        <f>Table1051012345[[#This Row],[VF &amp; CP Start Date/Time]]</f>
        <v>44845.625</v>
      </c>
      <c r="U18" s="19">
        <f>Table1051012345[[#This Row],[iPad Opt. End Time]]</f>
        <v>44845.625</v>
      </c>
      <c r="V18" s="18" t="s">
        <v>44</v>
      </c>
      <c r="W18" s="22">
        <f>Table1051012345[[#This Row],[Class 2 Start Time]]+1/24</f>
        <v>44845.666666666664</v>
      </c>
      <c r="X18" s="5" t="s">
        <v>80</v>
      </c>
      <c r="Y18" s="5">
        <v>12</v>
      </c>
      <c r="Z18" s="5" t="s">
        <v>83</v>
      </c>
      <c r="AA18" s="5" t="s">
        <v>6</v>
      </c>
      <c r="AB18" s="5" t="s">
        <v>87</v>
      </c>
      <c r="AC18" s="61"/>
      <c r="AD18" s="62"/>
      <c r="AE18" s="5">
        <v>8</v>
      </c>
    </row>
    <row r="19" spans="1:31" ht="34.200000000000003" customHeight="1">
      <c r="A19" s="33" t="s">
        <v>93</v>
      </c>
      <c r="B19" s="34">
        <v>44846.645833333336</v>
      </c>
      <c r="C19" s="35" t="s">
        <v>6</v>
      </c>
      <c r="D19" s="36">
        <f>B19</f>
        <v>44846.645833333336</v>
      </c>
      <c r="E19" s="35" t="s">
        <v>6</v>
      </c>
      <c r="F19" s="35" t="s">
        <v>6</v>
      </c>
      <c r="G19" s="35" t="s">
        <v>6</v>
      </c>
      <c r="H19" s="36">
        <f>Table1051012345[[#This Row],[Class Start Date/Time]]+1/24</f>
        <v>44846.6875</v>
      </c>
      <c r="I19" s="37">
        <f>Table1051012345[[#This Row],[Class Start Date/Time]]</f>
        <v>44846.645833333336</v>
      </c>
      <c r="J19" s="35" t="s">
        <v>44</v>
      </c>
      <c r="K19" s="38">
        <f>Table1051012345[[#This Row],[End Date/Time]]</f>
        <v>44846.6875</v>
      </c>
      <c r="L19" s="35"/>
      <c r="M19" s="35"/>
      <c r="N19" s="35"/>
      <c r="O19" s="37">
        <f>Table1051012345[[#This Row],[Class Start Date/Time]]</f>
        <v>44846.645833333336</v>
      </c>
      <c r="P19" s="36"/>
      <c r="Q19" s="38"/>
      <c r="R19" s="35"/>
      <c r="S19" s="35"/>
      <c r="T19" s="35"/>
      <c r="U19" s="35"/>
      <c r="V19" s="35"/>
      <c r="W19" s="35"/>
      <c r="X19" s="174" t="s">
        <v>139</v>
      </c>
      <c r="Y19" s="32" t="s">
        <v>6</v>
      </c>
      <c r="Z19" s="33"/>
      <c r="AA19" s="40" t="s">
        <v>71</v>
      </c>
      <c r="AB19" s="40"/>
      <c r="AC19" s="32" t="s">
        <v>6</v>
      </c>
      <c r="AD19" s="32" t="s">
        <v>6</v>
      </c>
      <c r="AE19" s="31">
        <v>1</v>
      </c>
    </row>
    <row r="20" spans="1:31" s="30" customFormat="1" ht="34.200000000000003" customHeight="1" thickBot="1">
      <c r="A20" s="33" t="s">
        <v>93</v>
      </c>
      <c r="B20" s="34">
        <v>44851.395833333336</v>
      </c>
      <c r="C20" s="35" t="s">
        <v>6</v>
      </c>
      <c r="D20" s="36">
        <f>B20</f>
        <v>44851.395833333336</v>
      </c>
      <c r="E20" s="35" t="s">
        <v>6</v>
      </c>
      <c r="F20" s="35" t="s">
        <v>6</v>
      </c>
      <c r="G20" s="35" t="s">
        <v>6</v>
      </c>
      <c r="H20" s="36">
        <f>Table1051012345[[#This Row],[Class Start Date/Time]]+1/24</f>
        <v>44851.4375</v>
      </c>
      <c r="I20" s="37">
        <f>Table1051012345[[#This Row],[Class Start Date/Time]]</f>
        <v>44851.395833333336</v>
      </c>
      <c r="J20" s="35" t="s">
        <v>44</v>
      </c>
      <c r="K20" s="38">
        <f>Table1051012345[[#This Row],[End Date/Time]]</f>
        <v>44851.4375</v>
      </c>
      <c r="L20" s="35"/>
      <c r="M20" s="35"/>
      <c r="N20" s="35"/>
      <c r="O20" s="37">
        <f>Table1051012345[[#This Row],[Class Start Date/Time]]</f>
        <v>44851.395833333336</v>
      </c>
      <c r="P20" s="36"/>
      <c r="Q20" s="38"/>
      <c r="R20" s="35"/>
      <c r="S20" s="35"/>
      <c r="T20" s="35"/>
      <c r="U20" s="35"/>
      <c r="V20" s="35"/>
      <c r="W20" s="35"/>
      <c r="X20" s="174" t="s">
        <v>139</v>
      </c>
      <c r="Y20" s="32" t="s">
        <v>6</v>
      </c>
      <c r="Z20" s="33"/>
      <c r="AA20" s="40" t="s">
        <v>71</v>
      </c>
      <c r="AB20" s="40"/>
      <c r="AC20" s="32" t="s">
        <v>6</v>
      </c>
      <c r="AD20" s="32" t="s">
        <v>6</v>
      </c>
      <c r="AE20" s="31">
        <v>1</v>
      </c>
    </row>
    <row r="21" spans="1:31" s="30" customFormat="1" ht="34.200000000000003" customHeight="1" thickBot="1">
      <c r="A21" s="11" t="s">
        <v>9</v>
      </c>
      <c r="B21" s="4">
        <v>44852.333333333336</v>
      </c>
      <c r="C21" s="18">
        <f>Table1051012345[[#This Row],[Date]]</f>
        <v>44852.333333333336</v>
      </c>
      <c r="D21" s="18">
        <f>Table1051012345[[#This Row],[Date]]+1/24</f>
        <v>44852.375</v>
      </c>
      <c r="E21" s="18">
        <f>Table1051012345[[#This Row],[Class Start Date/Time]]+(240/1440)</f>
        <v>44852.541666666664</v>
      </c>
      <c r="F21" s="18">
        <f>Table1051012345[[#This Row],[Lunch Start Date/Time]]+0.5/24</f>
        <v>44852.5625</v>
      </c>
      <c r="G21" s="18">
        <f>Table1051012345[[#This Row],[iPad Optimization Start Date/Time]]+1.5/24</f>
        <v>44852.625</v>
      </c>
      <c r="H21" s="18">
        <f>Table1051012345[[#This Row],[VF &amp; CP Start Date/Time]]+(60/1440)</f>
        <v>44852.666666666664</v>
      </c>
      <c r="I21" s="19">
        <f>Table1051012345[[#This Row],[iPad Deployment Start Date/Time]]</f>
        <v>44852.333333333336</v>
      </c>
      <c r="J21" s="17" t="s">
        <v>44</v>
      </c>
      <c r="K21" s="22">
        <f>Table1051012345[[#This Row],[End Date/Time]]</f>
        <v>44852.666666666664</v>
      </c>
      <c r="L21" s="19">
        <f>Table1051012345[[#This Row],[iPad Deployment Start Date/Time]]</f>
        <v>44852.333333333336</v>
      </c>
      <c r="M21" s="18" t="s">
        <v>44</v>
      </c>
      <c r="N21" s="22">
        <f>Table1051012345[[#This Row],[Class Start Date/Time]]</f>
        <v>44852.375</v>
      </c>
      <c r="O21" s="19">
        <f>Table1051012345[[#This Row],[Class Start Date/Time]]</f>
        <v>44852.375</v>
      </c>
      <c r="P21" s="18" t="s">
        <v>44</v>
      </c>
      <c r="Q21" s="22">
        <f>Table1051012345[[#This Row],[Lunch Start Date/Time]]</f>
        <v>44852.541666666664</v>
      </c>
      <c r="R21" s="19">
        <f>Table1051012345[[#This Row],[iPad Optimization Start Date/Time]]</f>
        <v>44852.5625</v>
      </c>
      <c r="S21" s="18" t="s">
        <v>44</v>
      </c>
      <c r="T21" s="22">
        <f>Table1051012345[[#This Row],[VF &amp; CP Start Date/Time]]</f>
        <v>44852.625</v>
      </c>
      <c r="U21" s="19">
        <f>Table1051012345[[#This Row],[iPad Opt. End Time]]</f>
        <v>44852.625</v>
      </c>
      <c r="V21" s="18" t="s">
        <v>44</v>
      </c>
      <c r="W21" s="22">
        <f>Table1051012345[[#This Row],[Class 2 Start Time]]+1/24</f>
        <v>44852.666666666664</v>
      </c>
      <c r="X21" s="5" t="s">
        <v>80</v>
      </c>
      <c r="Y21" s="5">
        <v>12</v>
      </c>
      <c r="Z21" s="5" t="s">
        <v>83</v>
      </c>
      <c r="AA21" s="13" t="s">
        <v>6</v>
      </c>
      <c r="AB21" s="13" t="s">
        <v>87</v>
      </c>
      <c r="AC21" s="61"/>
      <c r="AD21" s="62"/>
      <c r="AE21" s="5">
        <v>8</v>
      </c>
    </row>
    <row r="22" spans="1:31" s="30" customFormat="1" ht="34.200000000000003" customHeight="1" thickBot="1">
      <c r="A22" s="11" t="s">
        <v>9</v>
      </c>
      <c r="B22" s="4">
        <v>44853.333333333336</v>
      </c>
      <c r="C22" s="18">
        <f>Table1051012345[[#This Row],[Date]]</f>
        <v>44853.333333333336</v>
      </c>
      <c r="D22" s="18">
        <f>Table1051012345[[#This Row],[Date]]+1/24</f>
        <v>44853.375</v>
      </c>
      <c r="E22" s="18">
        <f>Table1051012345[[#This Row],[Class Start Date/Time]]+(240/1440)</f>
        <v>44853.541666666664</v>
      </c>
      <c r="F22" s="18">
        <f>Table1051012345[[#This Row],[Lunch Start Date/Time]]+0.5/24</f>
        <v>44853.5625</v>
      </c>
      <c r="G22" s="18">
        <f>Table1051012345[[#This Row],[iPad Optimization Start Date/Time]]+1.5/24</f>
        <v>44853.625</v>
      </c>
      <c r="H22" s="18">
        <f>Table1051012345[[#This Row],[VF &amp; CP Start Date/Time]]+(60/1440)</f>
        <v>44853.666666666664</v>
      </c>
      <c r="I22" s="19">
        <f>Table1051012345[[#This Row],[iPad Deployment Start Date/Time]]</f>
        <v>44853.333333333336</v>
      </c>
      <c r="J22" s="17" t="s">
        <v>44</v>
      </c>
      <c r="K22" s="22">
        <f>Table1051012345[[#This Row],[End Date/Time]]</f>
        <v>44853.666666666664</v>
      </c>
      <c r="L22" s="19">
        <f>Table1051012345[[#This Row],[iPad Deployment Start Date/Time]]</f>
        <v>44853.333333333336</v>
      </c>
      <c r="M22" s="18" t="s">
        <v>44</v>
      </c>
      <c r="N22" s="22">
        <f>Table1051012345[[#This Row],[Class Start Date/Time]]</f>
        <v>44853.375</v>
      </c>
      <c r="O22" s="19">
        <f>Table1051012345[[#This Row],[Class Start Date/Time]]</f>
        <v>44853.375</v>
      </c>
      <c r="P22" s="18" t="s">
        <v>44</v>
      </c>
      <c r="Q22" s="22">
        <f>Table1051012345[[#This Row],[Lunch Start Date/Time]]</f>
        <v>44853.541666666664</v>
      </c>
      <c r="R22" s="19">
        <f>Table1051012345[[#This Row],[iPad Optimization Start Date/Time]]</f>
        <v>44853.5625</v>
      </c>
      <c r="S22" s="18" t="s">
        <v>44</v>
      </c>
      <c r="T22" s="22">
        <f>Table1051012345[[#This Row],[VF &amp; CP Start Date/Time]]</f>
        <v>44853.625</v>
      </c>
      <c r="U22" s="19">
        <f>Table1051012345[[#This Row],[iPad Opt. End Time]]</f>
        <v>44853.625</v>
      </c>
      <c r="V22" s="18" t="s">
        <v>44</v>
      </c>
      <c r="W22" s="22">
        <f>Table1051012345[[#This Row],[Class 2 Start Time]]+1/24</f>
        <v>44853.666666666664</v>
      </c>
      <c r="X22" s="5" t="s">
        <v>80</v>
      </c>
      <c r="Y22" s="5">
        <v>12</v>
      </c>
      <c r="Z22" s="5" t="s">
        <v>82</v>
      </c>
      <c r="AA22" s="13" t="s">
        <v>6</v>
      </c>
      <c r="AB22" s="13" t="s">
        <v>87</v>
      </c>
      <c r="AC22" s="61"/>
      <c r="AD22" s="62"/>
      <c r="AE22" s="5">
        <v>8</v>
      </c>
    </row>
    <row r="23" spans="1:31" ht="34.200000000000003" customHeight="1" thickBot="1">
      <c r="A23" s="33" t="s">
        <v>93</v>
      </c>
      <c r="B23" s="34">
        <v>44854.5</v>
      </c>
      <c r="C23" s="35" t="s">
        <v>6</v>
      </c>
      <c r="D23" s="36">
        <f>B23</f>
        <v>44854.5</v>
      </c>
      <c r="E23" s="35" t="s">
        <v>6</v>
      </c>
      <c r="F23" s="35" t="s">
        <v>6</v>
      </c>
      <c r="G23" s="35" t="s">
        <v>6</v>
      </c>
      <c r="H23" s="36">
        <f>Table1051012345[[#This Row],[Class Start Date/Time]]+1/24</f>
        <v>44854.541666666664</v>
      </c>
      <c r="I23" s="37">
        <f>Table1051012345[[#This Row],[Class Start Date/Time]]</f>
        <v>44854.5</v>
      </c>
      <c r="J23" s="35" t="s">
        <v>44</v>
      </c>
      <c r="K23" s="38">
        <f>Table1051012345[[#This Row],[End Date/Time]]</f>
        <v>44854.541666666664</v>
      </c>
      <c r="L23" s="35"/>
      <c r="M23" s="35"/>
      <c r="N23" s="35"/>
      <c r="O23" s="37">
        <f>Table1051012345[[#This Row],[Class Start Date/Time]]</f>
        <v>44854.5</v>
      </c>
      <c r="P23" s="36"/>
      <c r="Q23" s="38"/>
      <c r="R23" s="35"/>
      <c r="S23" s="35"/>
      <c r="T23" s="35"/>
      <c r="U23" s="35"/>
      <c r="V23" s="35"/>
      <c r="W23" s="35"/>
      <c r="X23" s="174" t="s">
        <v>139</v>
      </c>
      <c r="Y23" s="32" t="s">
        <v>6</v>
      </c>
      <c r="Z23" s="33"/>
      <c r="AA23" s="40" t="s">
        <v>71</v>
      </c>
      <c r="AB23" s="40"/>
      <c r="AC23" s="32" t="s">
        <v>6</v>
      </c>
      <c r="AD23" s="32" t="s">
        <v>6</v>
      </c>
      <c r="AE23" s="31">
        <v>1</v>
      </c>
    </row>
    <row r="24" spans="1:31" ht="34.200000000000003" customHeight="1" thickBot="1">
      <c r="A24" s="11" t="s">
        <v>43</v>
      </c>
      <c r="B24" s="4">
        <v>44858.333333333336</v>
      </c>
      <c r="C24" s="18">
        <f>Table1051012345[[#This Row],[Date]]</f>
        <v>44858.333333333336</v>
      </c>
      <c r="D24" s="18">
        <f>Table1051012345[[#This Row],[Date]]+1/24</f>
        <v>44858.375</v>
      </c>
      <c r="E24" s="18">
        <f>Table1051012345[[#This Row],[Class Start Date/Time]]+(240/1440)</f>
        <v>44858.541666666664</v>
      </c>
      <c r="F24" s="18">
        <f>Table1051012345[[#This Row],[Lunch Start Date/Time]]+0.5/24</f>
        <v>44858.5625</v>
      </c>
      <c r="G24" s="18">
        <f>Table1051012345[[#This Row],[iPad Optimization Start Date/Time]]+1.5/24</f>
        <v>44858.625</v>
      </c>
      <c r="H24" s="18">
        <f>Table1051012345[[#This Row],[VF &amp; CP Start Date/Time]]+(60/1440)</f>
        <v>44858.666666666664</v>
      </c>
      <c r="I24" s="19">
        <f>Table1051012345[[#This Row],[iPad Deployment Start Date/Time]]</f>
        <v>44858.333333333336</v>
      </c>
      <c r="J24" s="17" t="s">
        <v>44</v>
      </c>
      <c r="K24" s="22">
        <f>Table1051012345[[#This Row],[End Date/Time]]</f>
        <v>44858.666666666664</v>
      </c>
      <c r="L24" s="19">
        <f>Table1051012345[[#This Row],[iPad Deployment Start Date/Time]]</f>
        <v>44858.333333333336</v>
      </c>
      <c r="M24" s="18" t="s">
        <v>44</v>
      </c>
      <c r="N24" s="22">
        <f>Table1051012345[[#This Row],[Class Start Date/Time]]</f>
        <v>44858.375</v>
      </c>
      <c r="O24" s="19">
        <f>Table1051012345[[#This Row],[Class Start Date/Time]]</f>
        <v>44858.375</v>
      </c>
      <c r="P24" s="18" t="s">
        <v>44</v>
      </c>
      <c r="Q24" s="22">
        <f>Table1051012345[[#This Row],[Lunch Start Date/Time]]</f>
        <v>44858.541666666664</v>
      </c>
      <c r="R24" s="19">
        <f>Table1051012345[[#This Row],[iPad Optimization Start Date/Time]]</f>
        <v>44858.5625</v>
      </c>
      <c r="S24" s="18" t="s">
        <v>44</v>
      </c>
      <c r="T24" s="22">
        <f>Table1051012345[[#This Row],[VF &amp; CP Start Date/Time]]</f>
        <v>44858.625</v>
      </c>
      <c r="U24" s="19">
        <f>Table1051012345[[#This Row],[iPad Opt. End Time]]</f>
        <v>44858.625</v>
      </c>
      <c r="V24" s="18" t="s">
        <v>44</v>
      </c>
      <c r="W24" s="22">
        <f>Table1051012345[[#This Row],[Class 2 Start Time]]+1/24</f>
        <v>44858.666666666664</v>
      </c>
      <c r="X24" s="5" t="s">
        <v>80</v>
      </c>
      <c r="Y24" s="5">
        <v>12</v>
      </c>
      <c r="Z24" s="5" t="s">
        <v>82</v>
      </c>
      <c r="AA24" s="13" t="s">
        <v>6</v>
      </c>
      <c r="AB24" s="13" t="s">
        <v>6</v>
      </c>
      <c r="AC24" s="61"/>
      <c r="AD24" s="62"/>
      <c r="AE24" s="5">
        <v>8</v>
      </c>
    </row>
    <row r="25" spans="1:31" ht="34.200000000000003" customHeight="1" thickBot="1">
      <c r="A25" s="11" t="s">
        <v>43</v>
      </c>
      <c r="B25" s="4">
        <v>44859.333333333336</v>
      </c>
      <c r="C25" s="18">
        <f>Table1051012345[[#This Row],[Date]]</f>
        <v>44859.333333333336</v>
      </c>
      <c r="D25" s="18">
        <f>Table1051012345[[#This Row],[Date]]+1/24</f>
        <v>44859.375</v>
      </c>
      <c r="E25" s="18">
        <f>Table1051012345[[#This Row],[Class Start Date/Time]]+(240/1440)</f>
        <v>44859.541666666664</v>
      </c>
      <c r="F25" s="18">
        <f>Table1051012345[[#This Row],[Lunch Start Date/Time]]+0.5/24</f>
        <v>44859.5625</v>
      </c>
      <c r="G25" s="18">
        <f>Table1051012345[[#This Row],[iPad Optimization Start Date/Time]]+1.5/24</f>
        <v>44859.625</v>
      </c>
      <c r="H25" s="18">
        <f>Table1051012345[[#This Row],[VF &amp; CP Start Date/Time]]+(60/1440)</f>
        <v>44859.666666666664</v>
      </c>
      <c r="I25" s="19">
        <f>Table1051012345[[#This Row],[iPad Deployment Start Date/Time]]</f>
        <v>44859.333333333336</v>
      </c>
      <c r="J25" s="17" t="s">
        <v>44</v>
      </c>
      <c r="K25" s="22">
        <f>Table1051012345[[#This Row],[End Date/Time]]</f>
        <v>44859.666666666664</v>
      </c>
      <c r="L25" s="19">
        <f>Table1051012345[[#This Row],[iPad Deployment Start Date/Time]]</f>
        <v>44859.333333333336</v>
      </c>
      <c r="M25" s="18" t="s">
        <v>44</v>
      </c>
      <c r="N25" s="22">
        <f>Table1051012345[[#This Row],[Class Start Date/Time]]</f>
        <v>44859.375</v>
      </c>
      <c r="O25" s="19">
        <f>Table1051012345[[#This Row],[Class Start Date/Time]]</f>
        <v>44859.375</v>
      </c>
      <c r="P25" s="18" t="s">
        <v>44</v>
      </c>
      <c r="Q25" s="22">
        <f>Table1051012345[[#This Row],[Lunch Start Date/Time]]</f>
        <v>44859.541666666664</v>
      </c>
      <c r="R25" s="19">
        <f>Table1051012345[[#This Row],[iPad Optimization Start Date/Time]]</f>
        <v>44859.5625</v>
      </c>
      <c r="S25" s="18" t="s">
        <v>44</v>
      </c>
      <c r="T25" s="22">
        <f>Table1051012345[[#This Row],[VF &amp; CP Start Date/Time]]</f>
        <v>44859.625</v>
      </c>
      <c r="U25" s="19">
        <f>Table1051012345[[#This Row],[iPad Opt. End Time]]</f>
        <v>44859.625</v>
      </c>
      <c r="V25" s="18" t="s">
        <v>44</v>
      </c>
      <c r="W25" s="22">
        <f>Table1051012345[[#This Row],[Class 2 Start Time]]+1/24</f>
        <v>44859.666666666664</v>
      </c>
      <c r="X25" s="5" t="s">
        <v>80</v>
      </c>
      <c r="Y25" s="5">
        <v>12</v>
      </c>
      <c r="Z25" s="5" t="s">
        <v>82</v>
      </c>
      <c r="AA25" s="13" t="s">
        <v>6</v>
      </c>
      <c r="AB25" s="13" t="s">
        <v>6</v>
      </c>
      <c r="AC25" s="61"/>
      <c r="AD25" s="62"/>
      <c r="AE25" s="5">
        <v>8</v>
      </c>
    </row>
    <row r="26" spans="1:31" ht="34.200000000000003" customHeight="1" thickBot="1">
      <c r="A26" s="11" t="s">
        <v>43</v>
      </c>
      <c r="B26" s="4">
        <v>44860.333333333336</v>
      </c>
      <c r="C26" s="18">
        <f>Table1051012345[[#This Row],[Date]]</f>
        <v>44860.333333333336</v>
      </c>
      <c r="D26" s="18">
        <f>Table1051012345[[#This Row],[Date]]+1/24</f>
        <v>44860.375</v>
      </c>
      <c r="E26" s="18">
        <f>Table1051012345[[#This Row],[Class Start Date/Time]]+(240/1440)</f>
        <v>44860.541666666664</v>
      </c>
      <c r="F26" s="18">
        <f>Table1051012345[[#This Row],[Lunch Start Date/Time]]+0.5/24</f>
        <v>44860.5625</v>
      </c>
      <c r="G26" s="18">
        <f>Table1051012345[[#This Row],[iPad Optimization Start Date/Time]]+1.5/24</f>
        <v>44860.625</v>
      </c>
      <c r="H26" s="18">
        <f>Table1051012345[[#This Row],[VF &amp; CP Start Date/Time]]+(60/1440)</f>
        <v>44860.666666666664</v>
      </c>
      <c r="I26" s="19">
        <f>Table1051012345[[#This Row],[iPad Deployment Start Date/Time]]</f>
        <v>44860.333333333336</v>
      </c>
      <c r="J26" s="17" t="s">
        <v>44</v>
      </c>
      <c r="K26" s="22">
        <f>Table1051012345[[#This Row],[End Date/Time]]</f>
        <v>44860.666666666664</v>
      </c>
      <c r="L26" s="19">
        <f>Table1051012345[[#This Row],[iPad Deployment Start Date/Time]]</f>
        <v>44860.333333333336</v>
      </c>
      <c r="M26" s="18" t="s">
        <v>44</v>
      </c>
      <c r="N26" s="22">
        <f>Table1051012345[[#This Row],[Class Start Date/Time]]</f>
        <v>44860.375</v>
      </c>
      <c r="O26" s="19">
        <f>Table1051012345[[#This Row],[Class Start Date/Time]]</f>
        <v>44860.375</v>
      </c>
      <c r="P26" s="18" t="s">
        <v>44</v>
      </c>
      <c r="Q26" s="22">
        <f>Table1051012345[[#This Row],[Lunch Start Date/Time]]</f>
        <v>44860.541666666664</v>
      </c>
      <c r="R26" s="19">
        <f>Table1051012345[[#This Row],[iPad Optimization Start Date/Time]]</f>
        <v>44860.5625</v>
      </c>
      <c r="S26" s="18" t="s">
        <v>44</v>
      </c>
      <c r="T26" s="22">
        <f>Table1051012345[[#This Row],[VF &amp; CP Start Date/Time]]</f>
        <v>44860.625</v>
      </c>
      <c r="U26" s="19">
        <f>Table1051012345[[#This Row],[iPad Opt. End Time]]</f>
        <v>44860.625</v>
      </c>
      <c r="V26" s="18" t="s">
        <v>44</v>
      </c>
      <c r="W26" s="22">
        <f>Table1051012345[[#This Row],[Class 2 Start Time]]+1/24</f>
        <v>44860.666666666664</v>
      </c>
      <c r="X26" s="5" t="s">
        <v>80</v>
      </c>
      <c r="Y26" s="5">
        <v>12</v>
      </c>
      <c r="Z26" s="5" t="s">
        <v>82</v>
      </c>
      <c r="AA26" s="13" t="s">
        <v>6</v>
      </c>
      <c r="AB26" s="13" t="s">
        <v>6</v>
      </c>
      <c r="AC26" s="61"/>
      <c r="AD26" s="62"/>
      <c r="AE26" s="5">
        <v>8</v>
      </c>
    </row>
    <row r="27" spans="1:31" ht="34.200000000000003" customHeight="1" thickBot="1">
      <c r="A27" s="11" t="s">
        <v>43</v>
      </c>
      <c r="B27" s="4">
        <v>44861.333333333336</v>
      </c>
      <c r="C27" s="18">
        <f>Table1051012345[[#This Row],[Date]]</f>
        <v>44861.333333333336</v>
      </c>
      <c r="D27" s="18">
        <f>Table1051012345[[#This Row],[Date]]+1/24</f>
        <v>44861.375</v>
      </c>
      <c r="E27" s="18">
        <f>Table1051012345[[#This Row],[Class Start Date/Time]]+(240/1440)</f>
        <v>44861.541666666664</v>
      </c>
      <c r="F27" s="18">
        <f>Table1051012345[[#This Row],[Lunch Start Date/Time]]+0.5/24</f>
        <v>44861.5625</v>
      </c>
      <c r="G27" s="18">
        <f>Table1051012345[[#This Row],[iPad Optimization Start Date/Time]]+1.5/24</f>
        <v>44861.625</v>
      </c>
      <c r="H27" s="18">
        <f>Table1051012345[[#This Row],[VF &amp; CP Start Date/Time]]+(60/1440)</f>
        <v>44861.666666666664</v>
      </c>
      <c r="I27" s="19">
        <f>Table1051012345[[#This Row],[iPad Deployment Start Date/Time]]</f>
        <v>44861.333333333336</v>
      </c>
      <c r="J27" s="17" t="s">
        <v>44</v>
      </c>
      <c r="K27" s="22">
        <f>Table1051012345[[#This Row],[End Date/Time]]</f>
        <v>44861.666666666664</v>
      </c>
      <c r="L27" s="19">
        <f>Table1051012345[[#This Row],[iPad Deployment Start Date/Time]]</f>
        <v>44861.333333333336</v>
      </c>
      <c r="M27" s="18" t="s">
        <v>44</v>
      </c>
      <c r="N27" s="22">
        <f>Table1051012345[[#This Row],[Class Start Date/Time]]</f>
        <v>44861.375</v>
      </c>
      <c r="O27" s="19">
        <f>Table1051012345[[#This Row],[Class Start Date/Time]]</f>
        <v>44861.375</v>
      </c>
      <c r="P27" s="18" t="s">
        <v>44</v>
      </c>
      <c r="Q27" s="22">
        <f>Table1051012345[[#This Row],[Lunch Start Date/Time]]</f>
        <v>44861.541666666664</v>
      </c>
      <c r="R27" s="19">
        <f>Table1051012345[[#This Row],[iPad Optimization Start Date/Time]]</f>
        <v>44861.5625</v>
      </c>
      <c r="S27" s="18" t="s">
        <v>44</v>
      </c>
      <c r="T27" s="22">
        <f>Table1051012345[[#This Row],[VF &amp; CP Start Date/Time]]</f>
        <v>44861.625</v>
      </c>
      <c r="U27" s="19">
        <f>Table1051012345[[#This Row],[iPad Opt. End Time]]</f>
        <v>44861.625</v>
      </c>
      <c r="V27" s="18" t="s">
        <v>44</v>
      </c>
      <c r="W27" s="22">
        <f>Table1051012345[[#This Row],[Class 2 Start Time]]+1/24</f>
        <v>44861.666666666664</v>
      </c>
      <c r="X27" s="5" t="s">
        <v>80</v>
      </c>
      <c r="Y27" s="5">
        <v>12</v>
      </c>
      <c r="Z27" s="5" t="s">
        <v>82</v>
      </c>
      <c r="AA27" s="13" t="s">
        <v>6</v>
      </c>
      <c r="AB27" s="13" t="s">
        <v>6</v>
      </c>
      <c r="AC27" s="61"/>
      <c r="AD27" s="62"/>
      <c r="AE27" s="5">
        <v>8</v>
      </c>
    </row>
    <row r="28" spans="1:31" ht="34.200000000000003" customHeight="1" thickBot="1">
      <c r="A28" s="11" t="s">
        <v>43</v>
      </c>
      <c r="B28" s="4">
        <v>44862.333333333336</v>
      </c>
      <c r="C28" s="18">
        <f>Table1051012345[[#This Row],[Date]]</f>
        <v>44862.333333333336</v>
      </c>
      <c r="D28" s="18">
        <f>Table1051012345[[#This Row],[Date]]+1/24</f>
        <v>44862.375</v>
      </c>
      <c r="E28" s="18">
        <f>Table1051012345[[#This Row],[Class Start Date/Time]]+(240/1440)</f>
        <v>44862.541666666664</v>
      </c>
      <c r="F28" s="18">
        <f>Table1051012345[[#This Row],[Lunch Start Date/Time]]+0.5/24</f>
        <v>44862.5625</v>
      </c>
      <c r="G28" s="18">
        <f>Table1051012345[[#This Row],[iPad Optimization Start Date/Time]]+1.5/24</f>
        <v>44862.625</v>
      </c>
      <c r="H28" s="18">
        <f>Table1051012345[[#This Row],[VF &amp; CP Start Date/Time]]+(60/1440)</f>
        <v>44862.666666666664</v>
      </c>
      <c r="I28" s="19">
        <f>Table1051012345[[#This Row],[iPad Deployment Start Date/Time]]</f>
        <v>44862.333333333336</v>
      </c>
      <c r="J28" s="17" t="s">
        <v>44</v>
      </c>
      <c r="K28" s="22">
        <f>Table1051012345[[#This Row],[End Date/Time]]</f>
        <v>44862.666666666664</v>
      </c>
      <c r="L28" s="19">
        <f>Table1051012345[[#This Row],[iPad Deployment Start Date/Time]]</f>
        <v>44862.333333333336</v>
      </c>
      <c r="M28" s="18" t="s">
        <v>44</v>
      </c>
      <c r="N28" s="22">
        <f>Table1051012345[[#This Row],[Class Start Date/Time]]</f>
        <v>44862.375</v>
      </c>
      <c r="O28" s="19">
        <f>Table1051012345[[#This Row],[Class Start Date/Time]]</f>
        <v>44862.375</v>
      </c>
      <c r="P28" s="18" t="s">
        <v>44</v>
      </c>
      <c r="Q28" s="22">
        <f>Table1051012345[[#This Row],[Lunch Start Date/Time]]</f>
        <v>44862.541666666664</v>
      </c>
      <c r="R28" s="19">
        <f>Table1051012345[[#This Row],[iPad Optimization Start Date/Time]]</f>
        <v>44862.5625</v>
      </c>
      <c r="S28" s="18" t="s">
        <v>44</v>
      </c>
      <c r="T28" s="22">
        <f>Table1051012345[[#This Row],[VF &amp; CP Start Date/Time]]</f>
        <v>44862.625</v>
      </c>
      <c r="U28" s="19">
        <f>Table1051012345[[#This Row],[iPad Opt. End Time]]</f>
        <v>44862.625</v>
      </c>
      <c r="V28" s="18" t="s">
        <v>44</v>
      </c>
      <c r="W28" s="22">
        <f>Table1051012345[[#This Row],[Class 2 Start Time]]+1/24</f>
        <v>44862.666666666664</v>
      </c>
      <c r="X28" s="5" t="s">
        <v>80</v>
      </c>
      <c r="Y28" s="5">
        <v>12</v>
      </c>
      <c r="Z28" s="5" t="s">
        <v>82</v>
      </c>
      <c r="AA28" s="13" t="s">
        <v>6</v>
      </c>
      <c r="AB28" s="13" t="s">
        <v>6</v>
      </c>
      <c r="AC28" s="61"/>
      <c r="AD28" s="62"/>
      <c r="AE28" s="5">
        <v>8</v>
      </c>
    </row>
    <row r="29" spans="1:31" ht="34.200000000000003" customHeight="1" thickBot="1">
      <c r="A29" s="41" t="s">
        <v>43</v>
      </c>
      <c r="B29" s="42">
        <v>44864.375</v>
      </c>
      <c r="C29" s="43">
        <f>Table1051012345[[#This Row],[Date]]</f>
        <v>44864.375</v>
      </c>
      <c r="D29" s="43">
        <f>Table1051012345[[#This Row],[Date]]+1/24</f>
        <v>44864.416666666664</v>
      </c>
      <c r="E29" s="43">
        <f>Table1051012345[[#This Row],[Class Start Date/Time]]+(240/1440)</f>
        <v>44864.583333333328</v>
      </c>
      <c r="F29" s="43">
        <f>Table1051012345[[#This Row],[Lunch Start Date/Time]]+0.5/24</f>
        <v>44864.604166666664</v>
      </c>
      <c r="G29" s="43">
        <f>Table1051012345[[#This Row],[iPad Optimization Start Date/Time]]+1.5/24</f>
        <v>44864.666666666664</v>
      </c>
      <c r="H29" s="43">
        <f>Table1051012345[[#This Row],[VF &amp; CP Start Date/Time]]+(60/1440)</f>
        <v>44864.708333333328</v>
      </c>
      <c r="I29" s="44">
        <f>Table1051012345[[#This Row],[iPad Deployment Start Date/Time]]</f>
        <v>44864.375</v>
      </c>
      <c r="J29" s="45" t="s">
        <v>44</v>
      </c>
      <c r="K29" s="46">
        <f>Table1051012345[[#This Row],[End Date/Time]]</f>
        <v>44864.708333333328</v>
      </c>
      <c r="L29" s="44">
        <f>Table1051012345[[#This Row],[iPad Deployment Start Date/Time]]</f>
        <v>44864.375</v>
      </c>
      <c r="M29" s="47" t="s">
        <v>44</v>
      </c>
      <c r="N29" s="46">
        <f>Table1051012345[[#This Row],[Class Start Date/Time]]</f>
        <v>44864.416666666664</v>
      </c>
      <c r="O29" s="44">
        <f>Table1051012345[[#This Row],[Class Start Date/Time]]</f>
        <v>44864.416666666664</v>
      </c>
      <c r="P29" s="47" t="s">
        <v>44</v>
      </c>
      <c r="Q29" s="46">
        <f>Table1051012345[[#This Row],[Lunch Start Date/Time]]</f>
        <v>44864.583333333328</v>
      </c>
      <c r="R29" s="44">
        <f>Table1051012345[[#This Row],[iPad Optimization Start Date/Time]]</f>
        <v>44864.604166666664</v>
      </c>
      <c r="S29" s="47" t="s">
        <v>44</v>
      </c>
      <c r="T29" s="46">
        <f>Table1051012345[[#This Row],[VF &amp; CP Start Date/Time]]</f>
        <v>44864.666666666664</v>
      </c>
      <c r="U29" s="44">
        <f>Table1051012345[[#This Row],[iPad Opt. End Time]]</f>
        <v>44864.666666666664</v>
      </c>
      <c r="V29" s="47" t="s">
        <v>44</v>
      </c>
      <c r="W29" s="46">
        <f>Table1051012345[[#This Row],[Class 2 Start Time]]+1/24</f>
        <v>44864.708333333328</v>
      </c>
      <c r="X29" s="48" t="s">
        <v>80</v>
      </c>
      <c r="Y29" s="48">
        <v>12</v>
      </c>
      <c r="Z29" s="48" t="s">
        <v>83</v>
      </c>
      <c r="AA29" s="49" t="s">
        <v>6</v>
      </c>
      <c r="AB29" s="49" t="s">
        <v>6</v>
      </c>
      <c r="AC29" s="61"/>
      <c r="AD29" s="62"/>
      <c r="AE29" s="48">
        <v>8</v>
      </c>
    </row>
    <row r="30" spans="1:31" ht="34.200000000000003" customHeight="1" thickBot="1">
      <c r="A30" s="11" t="s">
        <v>43</v>
      </c>
      <c r="B30" s="4">
        <v>44865.333333333336</v>
      </c>
      <c r="C30" s="18">
        <f>Table1051012345[[#This Row],[Date]]</f>
        <v>44865.333333333336</v>
      </c>
      <c r="D30" s="18">
        <f>Table1051012345[[#This Row],[Date]]+1/24</f>
        <v>44865.375</v>
      </c>
      <c r="E30" s="18">
        <f>Table1051012345[[#This Row],[Class Start Date/Time]]+(240/1440)</f>
        <v>44865.541666666664</v>
      </c>
      <c r="F30" s="18">
        <f>Table1051012345[[#This Row],[Lunch Start Date/Time]]+0.5/24</f>
        <v>44865.5625</v>
      </c>
      <c r="G30" s="18">
        <f>Table1051012345[[#This Row],[iPad Optimization Start Date/Time]]+1.5/24</f>
        <v>44865.625</v>
      </c>
      <c r="H30" s="18">
        <f>Table1051012345[[#This Row],[VF &amp; CP Start Date/Time]]+(60/1440)</f>
        <v>44865.666666666664</v>
      </c>
      <c r="I30" s="19">
        <f>Table1051012345[[#This Row],[iPad Deployment Start Date/Time]]</f>
        <v>44865.333333333336</v>
      </c>
      <c r="J30" s="17" t="s">
        <v>44</v>
      </c>
      <c r="K30" s="22">
        <f>Table1051012345[[#This Row],[End Date/Time]]</f>
        <v>44865.666666666664</v>
      </c>
      <c r="L30" s="19">
        <f>Table1051012345[[#This Row],[iPad Deployment Start Date/Time]]</f>
        <v>44865.333333333336</v>
      </c>
      <c r="M30" s="18" t="s">
        <v>44</v>
      </c>
      <c r="N30" s="22">
        <f>Table1051012345[[#This Row],[Class Start Date/Time]]</f>
        <v>44865.375</v>
      </c>
      <c r="O30" s="19">
        <f>Table1051012345[[#This Row],[Class Start Date/Time]]</f>
        <v>44865.375</v>
      </c>
      <c r="P30" s="18" t="s">
        <v>44</v>
      </c>
      <c r="Q30" s="22">
        <f>Table1051012345[[#This Row],[Lunch Start Date/Time]]</f>
        <v>44865.541666666664</v>
      </c>
      <c r="R30" s="19">
        <f>Table1051012345[[#This Row],[iPad Optimization Start Date/Time]]</f>
        <v>44865.5625</v>
      </c>
      <c r="S30" s="18" t="s">
        <v>44</v>
      </c>
      <c r="T30" s="22">
        <f>Table1051012345[[#This Row],[VF &amp; CP Start Date/Time]]</f>
        <v>44865.625</v>
      </c>
      <c r="U30" s="19">
        <f>Table1051012345[[#This Row],[iPad Opt. End Time]]</f>
        <v>44865.625</v>
      </c>
      <c r="V30" s="18" t="s">
        <v>44</v>
      </c>
      <c r="W30" s="22">
        <f>Table1051012345[[#This Row],[Class 2 Start Time]]+1/24</f>
        <v>44865.666666666664</v>
      </c>
      <c r="X30" s="5" t="s">
        <v>80</v>
      </c>
      <c r="Y30" s="5">
        <v>12</v>
      </c>
      <c r="Z30" s="5" t="s">
        <v>82</v>
      </c>
      <c r="AA30" s="13" t="s">
        <v>6</v>
      </c>
      <c r="AB30" s="13" t="s">
        <v>6</v>
      </c>
      <c r="AC30" s="61"/>
      <c r="AD30" s="62"/>
      <c r="AE30" s="5">
        <v>8</v>
      </c>
    </row>
    <row r="31" spans="1:31" ht="34.200000000000003" customHeight="1" thickBot="1">
      <c r="A31" s="11" t="s">
        <v>43</v>
      </c>
      <c r="B31" s="4">
        <v>44866.333333333336</v>
      </c>
      <c r="C31" s="18">
        <f>Table1051012345[[#This Row],[Date]]</f>
        <v>44866.333333333336</v>
      </c>
      <c r="D31" s="18">
        <f>Table1051012345[[#This Row],[Date]]+1/24</f>
        <v>44866.375</v>
      </c>
      <c r="E31" s="18">
        <f>Table1051012345[[#This Row],[Class Start Date/Time]]+(240/1440)</f>
        <v>44866.541666666664</v>
      </c>
      <c r="F31" s="18">
        <f>Table1051012345[[#This Row],[Lunch Start Date/Time]]+0.5/24</f>
        <v>44866.5625</v>
      </c>
      <c r="G31" s="18">
        <f>Table1051012345[[#This Row],[iPad Optimization Start Date/Time]]+1.5/24</f>
        <v>44866.625</v>
      </c>
      <c r="H31" s="18">
        <f>Table1051012345[[#This Row],[VF &amp; CP Start Date/Time]]+(60/1440)</f>
        <v>44866.666666666664</v>
      </c>
      <c r="I31" s="19">
        <f>Table1051012345[[#This Row],[iPad Deployment Start Date/Time]]</f>
        <v>44866.333333333336</v>
      </c>
      <c r="J31" s="17" t="s">
        <v>44</v>
      </c>
      <c r="K31" s="22">
        <f>Table1051012345[[#This Row],[End Date/Time]]</f>
        <v>44866.666666666664</v>
      </c>
      <c r="L31" s="19">
        <f>Table1051012345[[#This Row],[iPad Deployment Start Date/Time]]</f>
        <v>44866.333333333336</v>
      </c>
      <c r="M31" s="18" t="s">
        <v>44</v>
      </c>
      <c r="N31" s="22">
        <f>Table1051012345[[#This Row],[Class Start Date/Time]]</f>
        <v>44866.375</v>
      </c>
      <c r="O31" s="19">
        <f>Table1051012345[[#This Row],[Class Start Date/Time]]</f>
        <v>44866.375</v>
      </c>
      <c r="P31" s="18" t="s">
        <v>44</v>
      </c>
      <c r="Q31" s="22">
        <f>Table1051012345[[#This Row],[Lunch Start Date/Time]]</f>
        <v>44866.541666666664</v>
      </c>
      <c r="R31" s="19">
        <f>Table1051012345[[#This Row],[iPad Optimization Start Date/Time]]</f>
        <v>44866.5625</v>
      </c>
      <c r="S31" s="18" t="s">
        <v>44</v>
      </c>
      <c r="T31" s="22">
        <f>Table1051012345[[#This Row],[VF &amp; CP Start Date/Time]]</f>
        <v>44866.625</v>
      </c>
      <c r="U31" s="19">
        <f>Table1051012345[[#This Row],[iPad Opt. End Time]]</f>
        <v>44866.625</v>
      </c>
      <c r="V31" s="18" t="s">
        <v>44</v>
      </c>
      <c r="W31" s="22">
        <f>Table1051012345[[#This Row],[Class 2 Start Time]]+1/24</f>
        <v>44866.666666666664</v>
      </c>
      <c r="X31" s="5" t="s">
        <v>80</v>
      </c>
      <c r="Y31" s="5">
        <v>12</v>
      </c>
      <c r="Z31" s="5" t="s">
        <v>82</v>
      </c>
      <c r="AA31" s="13" t="s">
        <v>6</v>
      </c>
      <c r="AB31" s="13" t="s">
        <v>6</v>
      </c>
      <c r="AC31" s="61"/>
      <c r="AD31" s="62"/>
      <c r="AE31" s="5">
        <v>8</v>
      </c>
    </row>
    <row r="32" spans="1:31" ht="34.200000000000003" customHeight="1" thickBot="1">
      <c r="A32" s="11" t="s">
        <v>43</v>
      </c>
      <c r="B32" s="4">
        <v>44867.333333333336</v>
      </c>
      <c r="C32" s="18">
        <f>Table1051012345[[#This Row],[Date]]</f>
        <v>44867.333333333336</v>
      </c>
      <c r="D32" s="18">
        <f>Table1051012345[[#This Row],[Date]]+1/24</f>
        <v>44867.375</v>
      </c>
      <c r="E32" s="18">
        <f>Table1051012345[[#This Row],[Class Start Date/Time]]+(240/1440)</f>
        <v>44867.541666666664</v>
      </c>
      <c r="F32" s="18">
        <f>Table1051012345[[#This Row],[Lunch Start Date/Time]]+0.5/24</f>
        <v>44867.5625</v>
      </c>
      <c r="G32" s="18">
        <f>Table1051012345[[#This Row],[iPad Optimization Start Date/Time]]+1.5/24</f>
        <v>44867.625</v>
      </c>
      <c r="H32" s="18">
        <f>Table1051012345[[#This Row],[VF &amp; CP Start Date/Time]]+(60/1440)</f>
        <v>44867.666666666664</v>
      </c>
      <c r="I32" s="19">
        <f>Table1051012345[[#This Row],[iPad Deployment Start Date/Time]]</f>
        <v>44867.333333333336</v>
      </c>
      <c r="J32" s="17" t="s">
        <v>44</v>
      </c>
      <c r="K32" s="22">
        <f>Table1051012345[[#This Row],[End Date/Time]]</f>
        <v>44867.666666666664</v>
      </c>
      <c r="L32" s="19">
        <f>Table1051012345[[#This Row],[iPad Deployment Start Date/Time]]</f>
        <v>44867.333333333336</v>
      </c>
      <c r="M32" s="18" t="s">
        <v>44</v>
      </c>
      <c r="N32" s="22">
        <f>Table1051012345[[#This Row],[Class Start Date/Time]]</f>
        <v>44867.375</v>
      </c>
      <c r="O32" s="19">
        <f>Table1051012345[[#This Row],[Class Start Date/Time]]</f>
        <v>44867.375</v>
      </c>
      <c r="P32" s="18" t="s">
        <v>44</v>
      </c>
      <c r="Q32" s="22">
        <f>Table1051012345[[#This Row],[Lunch Start Date/Time]]</f>
        <v>44867.541666666664</v>
      </c>
      <c r="R32" s="19">
        <f>Table1051012345[[#This Row],[iPad Optimization Start Date/Time]]</f>
        <v>44867.5625</v>
      </c>
      <c r="S32" s="18" t="s">
        <v>44</v>
      </c>
      <c r="T32" s="22">
        <f>Table1051012345[[#This Row],[VF &amp; CP Start Date/Time]]</f>
        <v>44867.625</v>
      </c>
      <c r="U32" s="19">
        <f>Table1051012345[[#This Row],[iPad Opt. End Time]]</f>
        <v>44867.625</v>
      </c>
      <c r="V32" s="18" t="s">
        <v>44</v>
      </c>
      <c r="W32" s="22">
        <f>Table1051012345[[#This Row],[Class 2 Start Time]]+1/24</f>
        <v>44867.666666666664</v>
      </c>
      <c r="X32" s="5" t="s">
        <v>80</v>
      </c>
      <c r="Y32" s="5">
        <v>4</v>
      </c>
      <c r="Z32" s="5" t="s">
        <v>82</v>
      </c>
      <c r="AA32" s="13" t="s">
        <v>6</v>
      </c>
      <c r="AB32" s="13" t="s">
        <v>6</v>
      </c>
      <c r="AC32" s="61"/>
      <c r="AD32" s="62"/>
      <c r="AE32" s="5">
        <v>8</v>
      </c>
    </row>
    <row r="33" spans="1:31" ht="34.200000000000003" customHeight="1" thickBot="1">
      <c r="A33" s="11" t="s">
        <v>43</v>
      </c>
      <c r="B33" s="4">
        <v>44868.333333333336</v>
      </c>
      <c r="C33" s="18">
        <f>Table1051012345[[#This Row],[Date]]</f>
        <v>44868.333333333336</v>
      </c>
      <c r="D33" s="18">
        <f>Table1051012345[[#This Row],[Date]]+1/24</f>
        <v>44868.375</v>
      </c>
      <c r="E33" s="18">
        <f>Table1051012345[[#This Row],[Class Start Date/Time]]+(240/1440)</f>
        <v>44868.541666666664</v>
      </c>
      <c r="F33" s="18">
        <f>Table1051012345[[#This Row],[Lunch Start Date/Time]]+0.5/24</f>
        <v>44868.5625</v>
      </c>
      <c r="G33" s="18">
        <f>Table1051012345[[#This Row],[iPad Optimization Start Date/Time]]+1.5/24</f>
        <v>44868.625</v>
      </c>
      <c r="H33" s="18">
        <f>Table1051012345[[#This Row],[VF &amp; CP Start Date/Time]]+(60/1440)</f>
        <v>44868.666666666664</v>
      </c>
      <c r="I33" s="19">
        <f>Table1051012345[[#This Row],[iPad Deployment Start Date/Time]]</f>
        <v>44868.333333333336</v>
      </c>
      <c r="J33" s="17" t="s">
        <v>44</v>
      </c>
      <c r="K33" s="22">
        <f>Table1051012345[[#This Row],[End Date/Time]]</f>
        <v>44868.666666666664</v>
      </c>
      <c r="L33" s="19">
        <f>Table1051012345[[#This Row],[iPad Deployment Start Date/Time]]</f>
        <v>44868.333333333336</v>
      </c>
      <c r="M33" s="18" t="s">
        <v>44</v>
      </c>
      <c r="N33" s="22">
        <f>Table1051012345[[#This Row],[Class Start Date/Time]]</f>
        <v>44868.375</v>
      </c>
      <c r="O33" s="19">
        <f>Table1051012345[[#This Row],[Class Start Date/Time]]</f>
        <v>44868.375</v>
      </c>
      <c r="P33" s="18" t="s">
        <v>44</v>
      </c>
      <c r="Q33" s="22">
        <f>Table1051012345[[#This Row],[Lunch Start Date/Time]]</f>
        <v>44868.541666666664</v>
      </c>
      <c r="R33" s="19">
        <f>Table1051012345[[#This Row],[iPad Optimization Start Date/Time]]</f>
        <v>44868.5625</v>
      </c>
      <c r="S33" s="18" t="s">
        <v>44</v>
      </c>
      <c r="T33" s="22">
        <f>Table1051012345[[#This Row],[VF &amp; CP Start Date/Time]]</f>
        <v>44868.625</v>
      </c>
      <c r="U33" s="19">
        <f>Table1051012345[[#This Row],[iPad Opt. End Time]]</f>
        <v>44868.625</v>
      </c>
      <c r="V33" s="18" t="s">
        <v>44</v>
      </c>
      <c r="W33" s="22">
        <f>Table1051012345[[#This Row],[Class 2 Start Time]]+1/24</f>
        <v>44868.666666666664</v>
      </c>
      <c r="X33" s="5" t="s">
        <v>80</v>
      </c>
      <c r="Y33" s="5">
        <v>4</v>
      </c>
      <c r="Z33" s="5" t="s">
        <v>82</v>
      </c>
      <c r="AA33" s="13" t="s">
        <v>6</v>
      </c>
      <c r="AB33" s="13" t="s">
        <v>6</v>
      </c>
      <c r="AC33" s="61"/>
      <c r="AD33" s="62"/>
      <c r="AE33" s="5">
        <v>8</v>
      </c>
    </row>
    <row r="34" spans="1:31" ht="34.200000000000003" customHeight="1" thickBot="1">
      <c r="A34" s="50" t="s">
        <v>43</v>
      </c>
      <c r="B34" s="51">
        <v>44872.541666666664</v>
      </c>
      <c r="C34" s="52">
        <f>Table1051012345[[#This Row],[Date]]</f>
        <v>44872.541666666664</v>
      </c>
      <c r="D34" s="52">
        <f>Table1051012345[[#This Row],[Date]]+1/24</f>
        <v>44872.583333333328</v>
      </c>
      <c r="E34" s="52">
        <f>Table1051012345[[#This Row],[Class Start Date/Time]]+(240/1440)</f>
        <v>44872.749999999993</v>
      </c>
      <c r="F34" s="52">
        <f>Table1051012345[[#This Row],[Lunch Start Date/Time]]+0.5/24</f>
        <v>44872.770833333328</v>
      </c>
      <c r="G34" s="52">
        <f>Table1051012345[[#This Row],[iPad Optimization Start Date/Time]]+1.5/24</f>
        <v>44872.833333333328</v>
      </c>
      <c r="H34" s="52">
        <f>Table1051012345[[#This Row],[VF &amp; CP Start Date/Time]]+(60/1440)</f>
        <v>44872.874999999993</v>
      </c>
      <c r="I34" s="53">
        <f>Table1051012345[[#This Row],[iPad Deployment Start Date/Time]]</f>
        <v>44872.541666666664</v>
      </c>
      <c r="J34" s="54" t="s">
        <v>44</v>
      </c>
      <c r="K34" s="55">
        <f>Table1051012345[[#This Row],[End Date/Time]]</f>
        <v>44872.874999999993</v>
      </c>
      <c r="L34" s="53">
        <f>Table1051012345[[#This Row],[iPad Deployment Start Date/Time]]</f>
        <v>44872.541666666664</v>
      </c>
      <c r="M34" s="56" t="s">
        <v>44</v>
      </c>
      <c r="N34" s="55">
        <f>Table1051012345[[#This Row],[Class Start Date/Time]]</f>
        <v>44872.583333333328</v>
      </c>
      <c r="O34" s="53">
        <f>Table1051012345[[#This Row],[Class Start Date/Time]]</f>
        <v>44872.583333333328</v>
      </c>
      <c r="P34" s="56" t="s">
        <v>44</v>
      </c>
      <c r="Q34" s="55">
        <f>Table1051012345[[#This Row],[Lunch Start Date/Time]]</f>
        <v>44872.749999999993</v>
      </c>
      <c r="R34" s="53">
        <f>Table1051012345[[#This Row],[iPad Optimization Start Date/Time]]</f>
        <v>44872.770833333328</v>
      </c>
      <c r="S34" s="56" t="s">
        <v>44</v>
      </c>
      <c r="T34" s="55">
        <f>Table1051012345[[#This Row],[VF &amp; CP Start Date/Time]]</f>
        <v>44872.833333333328</v>
      </c>
      <c r="U34" s="53">
        <f>Table1051012345[[#This Row],[iPad Opt. End Time]]</f>
        <v>44872.833333333328</v>
      </c>
      <c r="V34" s="56" t="s">
        <v>44</v>
      </c>
      <c r="W34" s="55">
        <f>Table1051012345[[#This Row],[Class 2 Start Time]]+1/24</f>
        <v>44872.874999999993</v>
      </c>
      <c r="X34" s="57" t="s">
        <v>80</v>
      </c>
      <c r="Y34" s="57">
        <v>4</v>
      </c>
      <c r="Z34" s="57" t="s">
        <v>83</v>
      </c>
      <c r="AA34" s="58" t="s">
        <v>6</v>
      </c>
      <c r="AB34" s="58" t="s">
        <v>6</v>
      </c>
      <c r="AC34" s="61"/>
      <c r="AD34" s="62"/>
      <c r="AE34" s="57">
        <v>8</v>
      </c>
    </row>
    <row r="35" spans="1:31" ht="34.200000000000003" customHeight="1" thickBot="1">
      <c r="A35" s="11" t="s">
        <v>43</v>
      </c>
      <c r="B35" s="4">
        <v>44873.333333333336</v>
      </c>
      <c r="C35" s="18">
        <f>Table1051012345[[#This Row],[Date]]</f>
        <v>44873.333333333336</v>
      </c>
      <c r="D35" s="18">
        <f>Table1051012345[[#This Row],[Date]]+1/24</f>
        <v>44873.375</v>
      </c>
      <c r="E35" s="18">
        <f>Table1051012345[[#This Row],[Class Start Date/Time]]+(240/1440)</f>
        <v>44873.541666666664</v>
      </c>
      <c r="F35" s="18">
        <f>Table1051012345[[#This Row],[Lunch Start Date/Time]]+0.5/24</f>
        <v>44873.5625</v>
      </c>
      <c r="G35" s="18">
        <f>Table1051012345[[#This Row],[iPad Optimization Start Date/Time]]+1.5/24</f>
        <v>44873.625</v>
      </c>
      <c r="H35" s="18">
        <f>Table1051012345[[#This Row],[VF &amp; CP Start Date/Time]]+(60/1440)</f>
        <v>44873.666666666664</v>
      </c>
      <c r="I35" s="19">
        <f>Table1051012345[[#This Row],[iPad Deployment Start Date/Time]]</f>
        <v>44873.333333333336</v>
      </c>
      <c r="J35" s="17" t="s">
        <v>44</v>
      </c>
      <c r="K35" s="22">
        <f>Table1051012345[[#This Row],[End Date/Time]]</f>
        <v>44873.666666666664</v>
      </c>
      <c r="L35" s="19">
        <f>Table1051012345[[#This Row],[iPad Deployment Start Date/Time]]</f>
        <v>44873.333333333336</v>
      </c>
      <c r="M35" s="18" t="s">
        <v>44</v>
      </c>
      <c r="N35" s="22">
        <f>Table1051012345[[#This Row],[Class Start Date/Time]]</f>
        <v>44873.375</v>
      </c>
      <c r="O35" s="19">
        <f>Table1051012345[[#This Row],[Class Start Date/Time]]</f>
        <v>44873.375</v>
      </c>
      <c r="P35" s="18" t="s">
        <v>44</v>
      </c>
      <c r="Q35" s="22">
        <f>Table1051012345[[#This Row],[Lunch Start Date/Time]]</f>
        <v>44873.541666666664</v>
      </c>
      <c r="R35" s="19">
        <f>Table1051012345[[#This Row],[iPad Optimization Start Date/Time]]</f>
        <v>44873.5625</v>
      </c>
      <c r="S35" s="18" t="s">
        <v>44</v>
      </c>
      <c r="T35" s="22">
        <f>Table1051012345[[#This Row],[VF &amp; CP Start Date/Time]]</f>
        <v>44873.625</v>
      </c>
      <c r="U35" s="19">
        <f>Table1051012345[[#This Row],[iPad Opt. End Time]]</f>
        <v>44873.625</v>
      </c>
      <c r="V35" s="18" t="s">
        <v>44</v>
      </c>
      <c r="W35" s="22">
        <f>Table1051012345[[#This Row],[Class 2 Start Time]]+1/24</f>
        <v>44873.666666666664</v>
      </c>
      <c r="X35" s="5" t="s">
        <v>80</v>
      </c>
      <c r="Y35" s="5">
        <v>4</v>
      </c>
      <c r="Z35" s="5" t="s">
        <v>82</v>
      </c>
      <c r="AA35" s="13" t="s">
        <v>6</v>
      </c>
      <c r="AB35" s="13" t="s">
        <v>6</v>
      </c>
      <c r="AC35" s="61"/>
      <c r="AD35" s="62"/>
      <c r="AE35" s="5">
        <v>8</v>
      </c>
    </row>
    <row r="36" spans="1:31" ht="34.200000000000003" customHeight="1" thickBot="1">
      <c r="A36" s="11" t="s">
        <v>38</v>
      </c>
      <c r="B36" s="4">
        <v>44874.333333333336</v>
      </c>
      <c r="C36" s="18">
        <f>Table1051012345[[#This Row],[Date]]</f>
        <v>44874.333333333336</v>
      </c>
      <c r="D36" s="18">
        <f>Table1051012345[[#This Row],[Date]]+1/24</f>
        <v>44874.375</v>
      </c>
      <c r="E36" s="18">
        <f>Table1051012345[[#This Row],[Class Start Date/Time]]+(240/1440)</f>
        <v>44874.541666666664</v>
      </c>
      <c r="F36" s="18">
        <f>Table1051012345[[#This Row],[Lunch Start Date/Time]]+0.5/24</f>
        <v>44874.5625</v>
      </c>
      <c r="G36" s="18" t="s">
        <v>6</v>
      </c>
      <c r="H36" s="18">
        <f>Table1051012345[[#This Row],[iPad Optimization Start Date/Time]]+1.5/24</f>
        <v>44874.625</v>
      </c>
      <c r="I36" s="19">
        <f>Table1051012345[[#This Row],[iPad Deployment Start Date/Time]]</f>
        <v>44874.333333333336</v>
      </c>
      <c r="J36" s="17" t="s">
        <v>44</v>
      </c>
      <c r="K36" s="22">
        <f>Table1051012345[[#This Row],[End Date/Time]]</f>
        <v>44874.625</v>
      </c>
      <c r="L36" s="19">
        <f>Table1051012345[[#This Row],[iPad Deployment Start Date/Time]]</f>
        <v>44874.333333333336</v>
      </c>
      <c r="M36" s="18" t="s">
        <v>44</v>
      </c>
      <c r="N36" s="22">
        <f>Table1051012345[[#This Row],[Class Start Date/Time]]</f>
        <v>44874.375</v>
      </c>
      <c r="O36" s="19">
        <f>Table1051012345[[#This Row],[Class Start Date/Time]]</f>
        <v>44874.375</v>
      </c>
      <c r="P36" s="18" t="s">
        <v>44</v>
      </c>
      <c r="Q36" s="22">
        <f>Table1051012345[[#This Row],[Lunch Start Date/Time]]</f>
        <v>44874.541666666664</v>
      </c>
      <c r="R36" s="19">
        <f>Table1051012345[[#This Row],[iPad Optimization Start Date/Time]]</f>
        <v>44874.5625</v>
      </c>
      <c r="S36" s="18" t="s">
        <v>44</v>
      </c>
      <c r="T36" s="22">
        <f>Table1051012345[[#This Row],[End Date/Time]]</f>
        <v>44874.625</v>
      </c>
      <c r="U36" s="19" t="str">
        <f>Table1051012345[[#This Row],[VF &amp; CP Start Date/Time]]</f>
        <v>N/A</v>
      </c>
      <c r="V36" s="18" t="s">
        <v>44</v>
      </c>
      <c r="W36" s="22">
        <f>Table1051012345[[#This Row],[End Date/Time]]</f>
        <v>44874.625</v>
      </c>
      <c r="X36" s="5" t="s">
        <v>80</v>
      </c>
      <c r="Y36" s="5">
        <v>4</v>
      </c>
      <c r="Z36" s="5" t="s">
        <v>82</v>
      </c>
      <c r="AA36" s="13" t="s">
        <v>6</v>
      </c>
      <c r="AB36" s="13" t="s">
        <v>6</v>
      </c>
      <c r="AC36" s="61"/>
      <c r="AD36" s="62"/>
      <c r="AE36" s="5">
        <v>7</v>
      </c>
    </row>
    <row r="37" spans="1:31" ht="34.200000000000003" customHeight="1" thickBot="1">
      <c r="A37" s="11" t="s">
        <v>38</v>
      </c>
      <c r="B37" s="4">
        <v>44875.333333333336</v>
      </c>
      <c r="C37" s="18">
        <f>Table1051012345[[#This Row],[Date]]</f>
        <v>44875.333333333336</v>
      </c>
      <c r="D37" s="18">
        <f>Table1051012345[[#This Row],[Date]]+1/24</f>
        <v>44875.375</v>
      </c>
      <c r="E37" s="18">
        <f>Table1051012345[[#This Row],[Class Start Date/Time]]+(240/1440)</f>
        <v>44875.541666666664</v>
      </c>
      <c r="F37" s="18">
        <f>Table1051012345[[#This Row],[Lunch Start Date/Time]]+0.5/24</f>
        <v>44875.5625</v>
      </c>
      <c r="G37" s="18" t="s">
        <v>6</v>
      </c>
      <c r="H37" s="18">
        <f>Table1051012345[[#This Row],[iPad Optimization Start Date/Time]]+1.5/24</f>
        <v>44875.625</v>
      </c>
      <c r="I37" s="19">
        <f>Table1051012345[[#This Row],[iPad Deployment Start Date/Time]]</f>
        <v>44875.333333333336</v>
      </c>
      <c r="J37" s="17" t="s">
        <v>44</v>
      </c>
      <c r="K37" s="22">
        <f>Table1051012345[[#This Row],[End Date/Time]]</f>
        <v>44875.625</v>
      </c>
      <c r="L37" s="19">
        <f>Table1051012345[[#This Row],[iPad Deployment Start Date/Time]]</f>
        <v>44875.333333333336</v>
      </c>
      <c r="M37" s="18" t="s">
        <v>44</v>
      </c>
      <c r="N37" s="22">
        <f>Table1051012345[[#This Row],[Class Start Date/Time]]</f>
        <v>44875.375</v>
      </c>
      <c r="O37" s="19">
        <f>Table1051012345[[#This Row],[Class Start Date/Time]]</f>
        <v>44875.375</v>
      </c>
      <c r="P37" s="18" t="s">
        <v>44</v>
      </c>
      <c r="Q37" s="22">
        <f>Table1051012345[[#This Row],[Lunch Start Date/Time]]</f>
        <v>44875.541666666664</v>
      </c>
      <c r="R37" s="19">
        <f>Table1051012345[[#This Row],[iPad Optimization Start Date/Time]]</f>
        <v>44875.5625</v>
      </c>
      <c r="S37" s="18" t="s">
        <v>44</v>
      </c>
      <c r="T37" s="22">
        <f>Table1051012345[[#This Row],[End Date/Time]]</f>
        <v>44875.625</v>
      </c>
      <c r="U37" s="19" t="str">
        <f>Table1051012345[[#This Row],[VF &amp; CP Start Date/Time]]</f>
        <v>N/A</v>
      </c>
      <c r="V37" s="18" t="s">
        <v>44</v>
      </c>
      <c r="W37" s="22">
        <f>Table1051012345[[#This Row],[End Date/Time]]</f>
        <v>44875.625</v>
      </c>
      <c r="X37" s="5" t="s">
        <v>80</v>
      </c>
      <c r="Y37" s="5">
        <v>4</v>
      </c>
      <c r="Z37" s="5" t="s">
        <v>82</v>
      </c>
      <c r="AA37" s="13" t="s">
        <v>6</v>
      </c>
      <c r="AB37" s="13" t="s">
        <v>6</v>
      </c>
      <c r="AC37" s="61"/>
      <c r="AD37" s="62"/>
      <c r="AE37" s="5">
        <v>7</v>
      </c>
    </row>
    <row r="38" spans="1:31" ht="34.200000000000003" customHeight="1" thickBot="1">
      <c r="A38" s="11" t="s">
        <v>10</v>
      </c>
      <c r="B38" s="4">
        <v>44879.541666666664</v>
      </c>
      <c r="C38" s="18">
        <f>Table1051012345[[#This Row],[Date]]</f>
        <v>44879.541666666664</v>
      </c>
      <c r="D38" s="18">
        <f>C38+1/24</f>
        <v>44879.583333333328</v>
      </c>
      <c r="E38" s="18" t="s">
        <v>6</v>
      </c>
      <c r="F38" s="18" t="s">
        <v>6</v>
      </c>
      <c r="G38" s="18" t="s">
        <v>6</v>
      </c>
      <c r="H38" s="18" t="s">
        <v>6</v>
      </c>
      <c r="I38" s="19">
        <f>Table1051012345[[#This Row],[iPad Deployment Start Date/Time]]</f>
        <v>44879.541666666664</v>
      </c>
      <c r="J38" s="17" t="s">
        <v>44</v>
      </c>
      <c r="K38" s="22">
        <f>Table1051012345[[#This Row],[iPad Deployment Start Date/Time]]+3.5/24</f>
        <v>44879.6875</v>
      </c>
      <c r="L38" s="19">
        <f>Table1051012345[[#This Row],[iPad Deployment Start Date/Time]]</f>
        <v>44879.541666666664</v>
      </c>
      <c r="M38" s="18" t="s">
        <v>44</v>
      </c>
      <c r="N38" s="22" t="s">
        <v>85</v>
      </c>
      <c r="O38" s="19">
        <f>Table1051012345[[#This Row],[Class Start Date/Time]]</f>
        <v>44879.583333333328</v>
      </c>
      <c r="P38" s="18" t="s">
        <v>44</v>
      </c>
      <c r="Q38" s="22">
        <f>Table1051012345[[#This Row],[End Time]]</f>
        <v>44879.6875</v>
      </c>
      <c r="R38" s="19" t="str">
        <f>Table1051012345[[#This Row],[iPad Optimization Start Date/Time]]</f>
        <v>N/A</v>
      </c>
      <c r="S38" s="18" t="s">
        <v>44</v>
      </c>
      <c r="T38" s="22" t="str">
        <f>Table1051012345[[#This Row],[VF &amp; CP Start Date/Time]]</f>
        <v>N/A</v>
      </c>
      <c r="U38" s="19" t="str">
        <f>Table1051012345[[#This Row],[VF &amp; CP Start Date/Time]]</f>
        <v>N/A</v>
      </c>
      <c r="V38" s="18" t="s">
        <v>44</v>
      </c>
      <c r="W38" s="24" t="s">
        <v>6</v>
      </c>
      <c r="X38" s="5" t="s">
        <v>80</v>
      </c>
      <c r="Y38" s="5">
        <v>4</v>
      </c>
      <c r="Z38" s="5" t="s">
        <v>82</v>
      </c>
      <c r="AA38" s="13" t="s">
        <v>6</v>
      </c>
      <c r="AB38" s="13" t="s">
        <v>6</v>
      </c>
      <c r="AC38" s="61"/>
      <c r="AD38" s="62"/>
      <c r="AE38" s="5">
        <v>3.500000000000008</v>
      </c>
    </row>
    <row r="39" spans="1:31" ht="34.200000000000003" customHeight="1" thickBot="1">
      <c r="A39" s="11" t="s">
        <v>10</v>
      </c>
      <c r="B39" s="4">
        <v>44880.541666666664</v>
      </c>
      <c r="C39" s="18">
        <f>Table1051012345[[#This Row],[Date]]</f>
        <v>44880.541666666664</v>
      </c>
      <c r="D39" s="18">
        <f>C39+1/24</f>
        <v>44880.583333333328</v>
      </c>
      <c r="E39" s="18" t="s">
        <v>6</v>
      </c>
      <c r="F39" s="18" t="s">
        <v>6</v>
      </c>
      <c r="G39" s="18" t="s">
        <v>6</v>
      </c>
      <c r="H39" s="18" t="s">
        <v>6</v>
      </c>
      <c r="I39" s="19">
        <f>Table1051012345[[#This Row],[iPad Deployment Start Date/Time]]</f>
        <v>44880.541666666664</v>
      </c>
      <c r="J39" s="17" t="s">
        <v>44</v>
      </c>
      <c r="K39" s="22">
        <f>Table1051012345[[#This Row],[iPad Deployment Start Date/Time]]+3.5/24</f>
        <v>44880.6875</v>
      </c>
      <c r="L39" s="19">
        <f>Table1051012345[[#This Row],[iPad Deployment Start Date/Time]]</f>
        <v>44880.541666666664</v>
      </c>
      <c r="M39" s="18" t="s">
        <v>44</v>
      </c>
      <c r="N39" s="22">
        <f>Table1051012345[[#This Row],[Class Start Date/Time]]</f>
        <v>44880.583333333328</v>
      </c>
      <c r="O39" s="19">
        <f>Table1051012345[[#This Row],[Class Start Date/Time]]</f>
        <v>44880.583333333328</v>
      </c>
      <c r="P39" s="18" t="s">
        <v>44</v>
      </c>
      <c r="Q39" s="22">
        <f>Table1051012345[[#This Row],[End Time]]</f>
        <v>44880.6875</v>
      </c>
      <c r="R39" s="19" t="str">
        <f>Table1051012345[[#This Row],[iPad Optimization Start Date/Time]]</f>
        <v>N/A</v>
      </c>
      <c r="S39" s="18" t="s">
        <v>44</v>
      </c>
      <c r="T39" s="22" t="str">
        <f>Table1051012345[[#This Row],[VF &amp; CP Start Date/Time]]</f>
        <v>N/A</v>
      </c>
      <c r="U39" s="19" t="str">
        <f>Table1051012345[[#This Row],[VF &amp; CP Start Date/Time]]</f>
        <v>N/A</v>
      </c>
      <c r="V39" s="18" t="s">
        <v>44</v>
      </c>
      <c r="W39" s="24" t="s">
        <v>6</v>
      </c>
      <c r="X39" s="5" t="s">
        <v>80</v>
      </c>
      <c r="Y39" s="5">
        <v>4</v>
      </c>
      <c r="Z39" s="5" t="s">
        <v>82</v>
      </c>
      <c r="AA39" s="13" t="s">
        <v>6</v>
      </c>
      <c r="AB39" s="13" t="s">
        <v>6</v>
      </c>
      <c r="AC39" s="61"/>
      <c r="AD39" s="62"/>
      <c r="AE39" s="5">
        <v>3.500000000000008</v>
      </c>
    </row>
    <row r="40" spans="1:31" ht="19.95" customHeight="1"/>
    <row r="41" spans="1:31" ht="19.95" customHeight="1"/>
    <row r="42" spans="1:31" ht="19.95" customHeight="1"/>
    <row r="43" spans="1:31" ht="19.95" customHeight="1"/>
    <row r="44" spans="1:31" ht="19.95" customHeight="1"/>
    <row r="45" spans="1:31" ht="19.95" customHeight="1"/>
    <row r="46" spans="1:31" ht="19.95" customHeight="1"/>
    <row r="47" spans="1:31" ht="19.95" customHeight="1"/>
    <row r="48" spans="1:31" ht="19.95" customHeight="1"/>
    <row r="49" spans="1:32" ht="19.95" customHeight="1"/>
    <row r="50" spans="1:32" ht="19.95" customHeight="1"/>
    <row r="51" spans="1:32" s="7" customFormat="1" ht="19.95" customHeight="1">
      <c r="A51" s="3"/>
      <c r="B51" s="3"/>
      <c r="C51" s="3"/>
      <c r="D51" s="12"/>
      <c r="E51" s="12"/>
      <c r="F51" s="12"/>
      <c r="G51" s="12"/>
      <c r="H51" s="12"/>
      <c r="I51" s="12"/>
      <c r="J51" s="21"/>
      <c r="K51" s="15"/>
      <c r="L51" s="10"/>
      <c r="M51" s="23"/>
      <c r="N51" s="9"/>
      <c r="O51" s="10"/>
      <c r="P51" s="9"/>
      <c r="Q51" s="9"/>
      <c r="R51" s="15"/>
      <c r="S51" s="15"/>
      <c r="T51" s="9"/>
      <c r="U51" s="9"/>
      <c r="V51" s="3"/>
      <c r="W51" s="9"/>
      <c r="X51" s="3"/>
      <c r="Y51" s="3"/>
      <c r="Z51" s="3"/>
      <c r="AA51" s="3"/>
      <c r="AB51" s="3"/>
      <c r="AC51" s="3"/>
      <c r="AD51" s="3"/>
      <c r="AE51" s="3"/>
      <c r="AF51" s="3"/>
    </row>
    <row r="55" spans="1:32" s="16" customFormat="1">
      <c r="A55" s="3"/>
      <c r="B55" s="3"/>
      <c r="C55" s="3"/>
      <c r="D55" s="12"/>
      <c r="E55" s="12"/>
      <c r="F55" s="12"/>
      <c r="G55" s="12"/>
      <c r="H55" s="12"/>
      <c r="I55" s="12"/>
      <c r="J55" s="21"/>
      <c r="K55" s="15"/>
      <c r="L55" s="10"/>
      <c r="M55" s="23"/>
      <c r="N55" s="9"/>
      <c r="O55" s="10"/>
      <c r="P55" s="9"/>
      <c r="Q55" s="9"/>
      <c r="R55" s="15"/>
      <c r="S55" s="15"/>
      <c r="T55" s="9"/>
      <c r="U55" s="9"/>
      <c r="V55" s="3"/>
      <c r="W55" s="9"/>
      <c r="X55" s="3"/>
      <c r="Y55" s="3"/>
      <c r="Z55" s="3"/>
      <c r="AA55" s="3"/>
      <c r="AB55" s="3"/>
      <c r="AC55" s="3"/>
      <c r="AD55" s="3"/>
      <c r="AE55" s="3"/>
      <c r="AF55" s="3"/>
    </row>
    <row r="61" spans="1:32" s="16" customFormat="1">
      <c r="A61" s="3"/>
      <c r="B61" s="3"/>
      <c r="C61" s="3"/>
      <c r="D61" s="12"/>
      <c r="E61" s="12"/>
      <c r="F61" s="12"/>
      <c r="G61" s="12"/>
      <c r="H61" s="12"/>
      <c r="I61" s="12"/>
      <c r="J61" s="21"/>
      <c r="K61" s="15"/>
      <c r="L61" s="10"/>
      <c r="M61" s="23"/>
      <c r="N61" s="9"/>
      <c r="O61" s="10"/>
      <c r="P61" s="9"/>
      <c r="Q61" s="9"/>
      <c r="R61" s="15"/>
      <c r="S61" s="15"/>
      <c r="T61" s="9"/>
      <c r="U61" s="9"/>
      <c r="V61" s="3"/>
      <c r="W61" s="9"/>
      <c r="X61" s="3"/>
      <c r="Y61" s="3"/>
      <c r="Z61" s="3"/>
      <c r="AA61" s="3"/>
      <c r="AB61" s="3"/>
      <c r="AC61" s="3"/>
      <c r="AD61" s="3"/>
      <c r="AE61" s="3"/>
      <c r="AF61" s="3"/>
    </row>
  </sheetData>
  <mergeCells count="19">
    <mergeCell ref="A12:AE12"/>
    <mergeCell ref="I13:K13"/>
    <mergeCell ref="L13:N13"/>
    <mergeCell ref="O13:Q13"/>
    <mergeCell ref="R13:T13"/>
    <mergeCell ref="U13:W13"/>
    <mergeCell ref="AA13:AB13"/>
    <mergeCell ref="A11:AE11"/>
    <mergeCell ref="A1:AE3"/>
    <mergeCell ref="A4:AE4"/>
    <mergeCell ref="A5:AE5"/>
    <mergeCell ref="A6:AE6"/>
    <mergeCell ref="A7:AE7"/>
    <mergeCell ref="A8:AE8"/>
    <mergeCell ref="A9:I9"/>
    <mergeCell ref="J9:AE9"/>
    <mergeCell ref="B10:K10"/>
    <mergeCell ref="Y10:Z10"/>
    <mergeCell ref="AA10:AE10"/>
  </mergeCells>
  <hyperlinks>
    <hyperlink ref="J9" r:id="rId1" xr:uid="{21F7E989-D826-4B16-A788-83DA9719F24D}"/>
    <hyperlink ref="X16" r:id="rId2" display="https://promisepoint.com/DocumentLibraryManager/Versions/Download/8e7bafd1-c643-ed11-8123-005056011796" xr:uid="{D08A11E3-6262-4051-922E-3097E3BAEE64}"/>
    <hyperlink ref="X17" r:id="rId3" display="https://promisepoint.com/DocumentLibraryManager/Versions/Download/d97b7945-c643-ed11-8123-005056011796" xr:uid="{E809D559-1F9B-4B69-AD1D-10D88BC3861B}"/>
    <hyperlink ref="X19" r:id="rId4" display="https://promisepoint.com/DocumentLibraryManager/Versions/Download/5a69b679-c643-ed11-8123-005056011796" xr:uid="{403FCE7C-76F9-499F-82D9-B9D5416755BA}"/>
    <hyperlink ref="X20" r:id="rId5" display="https://promisepoint.com/DocumentLibraryManager/Versions/Download/de9d3ac1-c643-ed11-8123-005056011796" xr:uid="{F571E39B-E31C-4750-8454-2F58B027C8C0}"/>
    <hyperlink ref="X23" r:id="rId6" display="https://promisepoint.com/DocumentLibraryManager/Versions/Download/c9f143e4-c643-ed11-8123-005056011796" xr:uid="{1139BEEC-E776-4356-BD20-7C5A6F970138}"/>
  </hyperlinks>
  <pageMargins left="0.25" right="0.25" top="0.75" bottom="0.75" header="0.3" footer="0.3"/>
  <pageSetup scale="68" fitToHeight="0" orientation="landscape" r:id="rId7"/>
  <drawing r:id="rId8"/>
  <tableParts count="1">
    <tablePart r:id="rId9"/>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301C6-FE39-44E0-AE29-FDD44A7BFA54}">
  <sheetPr codeName="Sheet8">
    <tabColor rgb="FF006877"/>
    <pageSetUpPr fitToPage="1"/>
  </sheetPr>
  <dimension ref="A1:AF57"/>
  <sheetViews>
    <sheetView zoomScale="70" zoomScaleNormal="70" workbookViewId="0">
      <selection sqref="A1:AE3"/>
    </sheetView>
  </sheetViews>
  <sheetFormatPr defaultColWidth="8.77734375" defaultRowHeight="14.4"/>
  <cols>
    <col min="1" max="1" width="30.77734375" style="3" customWidth="1"/>
    <col min="2" max="2" width="30.109375" style="3" bestFit="1" customWidth="1"/>
    <col min="3" max="3" width="23.6640625" style="3" hidden="1" customWidth="1"/>
    <col min="4" max="4" width="22.33203125" style="12" hidden="1" customWidth="1"/>
    <col min="5" max="5" width="14.109375" style="12" hidden="1" customWidth="1"/>
    <col min="6" max="6" width="24.33203125" style="12" hidden="1" customWidth="1"/>
    <col min="7" max="7" width="16.109375" style="12" hidden="1" customWidth="1"/>
    <col min="8" max="8" width="16" style="12" hidden="1" customWidth="1"/>
    <col min="9" max="9" width="9.5546875" style="12" customWidth="1"/>
    <col min="10" max="10" width="4.44140625" style="21" bestFit="1" customWidth="1"/>
    <col min="11" max="11" width="9.5546875" style="15" customWidth="1"/>
    <col min="12" max="12" width="13.5546875" style="10" hidden="1" customWidth="1"/>
    <col min="13" max="13" width="4.44140625" style="23" hidden="1" customWidth="1"/>
    <col min="14" max="14" width="18.21875" style="9" hidden="1" customWidth="1"/>
    <col min="15" max="15" width="12.21875" style="10" hidden="1" customWidth="1"/>
    <col min="16" max="16" width="4.44140625" style="9" hidden="1" customWidth="1"/>
    <col min="17" max="17" width="14.109375" style="9" hidden="1" customWidth="1"/>
    <col min="18" max="18" width="12.21875" style="15" hidden="1" customWidth="1"/>
    <col min="19" max="19" width="4.44140625" style="15" hidden="1" customWidth="1"/>
    <col min="20" max="20" width="16" style="9" hidden="1" customWidth="1"/>
    <col min="21" max="21" width="12.21875" style="9" hidden="1" customWidth="1"/>
    <col min="22" max="22" width="4.44140625" style="3" hidden="1" customWidth="1"/>
    <col min="23" max="23" width="14.109375" style="9" hidden="1" customWidth="1"/>
    <col min="24" max="24" width="34.88671875" style="3" bestFit="1" customWidth="1"/>
    <col min="25" max="25" width="9" style="3" customWidth="1"/>
    <col min="26" max="26" width="27.33203125" style="3" customWidth="1"/>
    <col min="27" max="27" width="15.33203125" style="3" hidden="1" customWidth="1"/>
    <col min="28" max="28" width="22.5546875" style="3" hidden="1" customWidth="1"/>
    <col min="29" max="30" width="14.109375" style="3" customWidth="1"/>
    <col min="31" max="31" width="10.33203125" style="3" customWidth="1"/>
    <col min="32" max="32" width="11.5546875" style="3" bestFit="1" customWidth="1"/>
    <col min="33" max="16384" width="8.77734375" style="3"/>
  </cols>
  <sheetData>
    <row r="1" spans="1:31" ht="14.55" customHeight="1">
      <c r="A1" s="124" t="s">
        <v>133</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row>
    <row r="2" spans="1:31" ht="14.55" customHeight="1">
      <c r="A2" s="124"/>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row>
    <row r="3" spans="1:31" ht="14.4" customHeight="1">
      <c r="A3" s="124"/>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row>
    <row r="4" spans="1:31" s="1" customFormat="1" ht="45.6" customHeight="1">
      <c r="A4" s="166" t="s">
        <v>4</v>
      </c>
      <c r="B4" s="166"/>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row>
    <row r="5" spans="1:31" s="1" customFormat="1" ht="45.6" customHeight="1">
      <c r="A5" s="151" t="s">
        <v>118</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row>
    <row r="6" spans="1:31" ht="73.2" customHeight="1">
      <c r="A6" s="138" t="s">
        <v>116</v>
      </c>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row>
    <row r="7" spans="1:31" s="1" customFormat="1" ht="45.6" customHeight="1">
      <c r="A7" s="168" t="s">
        <v>125</v>
      </c>
      <c r="B7" s="168"/>
      <c r="C7" s="168"/>
      <c r="D7" s="168"/>
      <c r="E7" s="168"/>
      <c r="F7" s="168"/>
      <c r="G7" s="168"/>
      <c r="H7" s="168"/>
      <c r="I7" s="168"/>
      <c r="J7" s="168"/>
      <c r="K7" s="168"/>
      <c r="L7" s="168"/>
      <c r="M7" s="168"/>
      <c r="N7" s="168"/>
      <c r="O7" s="168"/>
      <c r="P7" s="168"/>
      <c r="Q7" s="168"/>
      <c r="R7" s="168"/>
      <c r="S7" s="168"/>
      <c r="T7" s="168"/>
      <c r="U7" s="168"/>
      <c r="V7" s="168"/>
      <c r="W7" s="168"/>
      <c r="X7" s="168"/>
      <c r="Y7" s="168"/>
      <c r="Z7" s="168"/>
      <c r="AA7" s="168"/>
      <c r="AB7" s="168"/>
      <c r="AC7" s="168"/>
      <c r="AD7" s="168"/>
      <c r="AE7" s="168"/>
    </row>
    <row r="8" spans="1:31" s="1" customFormat="1" ht="70.8" customHeight="1">
      <c r="A8" s="167" t="s">
        <v>126</v>
      </c>
      <c r="B8" s="167"/>
      <c r="C8" s="167"/>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row>
    <row r="9" spans="1:31" s="1" customFormat="1" ht="31.2" customHeight="1">
      <c r="A9" s="148" t="s">
        <v>127</v>
      </c>
      <c r="B9" s="148"/>
      <c r="C9" s="148"/>
      <c r="D9" s="148"/>
      <c r="E9" s="148"/>
      <c r="F9" s="148"/>
      <c r="G9" s="148"/>
      <c r="H9" s="148"/>
      <c r="I9" s="148"/>
      <c r="J9" s="149" t="s">
        <v>128</v>
      </c>
      <c r="K9" s="149"/>
      <c r="L9" s="149"/>
      <c r="M9" s="149"/>
      <c r="N9" s="149"/>
      <c r="O9" s="149"/>
      <c r="P9" s="149"/>
      <c r="Q9" s="149"/>
      <c r="R9" s="149"/>
      <c r="S9" s="149"/>
      <c r="T9" s="149"/>
      <c r="U9" s="149"/>
      <c r="V9" s="149"/>
      <c r="W9" s="149"/>
      <c r="X9" s="149"/>
      <c r="Y9" s="149"/>
      <c r="Z9" s="149"/>
      <c r="AA9" s="149"/>
      <c r="AB9" s="149"/>
      <c r="AC9" s="149"/>
      <c r="AD9" s="149"/>
      <c r="AE9" s="149"/>
    </row>
    <row r="10" spans="1:31" s="59" customFormat="1" ht="30.6" customHeight="1">
      <c r="A10" s="60" t="s">
        <v>95</v>
      </c>
      <c r="B10" s="169" t="s">
        <v>96</v>
      </c>
      <c r="C10" s="169"/>
      <c r="D10" s="169"/>
      <c r="E10" s="169"/>
      <c r="F10" s="169"/>
      <c r="G10" s="169"/>
      <c r="H10" s="169"/>
      <c r="I10" s="169"/>
      <c r="J10" s="169"/>
      <c r="K10" s="169"/>
      <c r="L10" s="60"/>
      <c r="M10" s="60"/>
      <c r="N10" s="60"/>
      <c r="O10" s="60"/>
      <c r="P10" s="60"/>
      <c r="Q10" s="60"/>
      <c r="R10" s="60"/>
      <c r="S10" s="60"/>
      <c r="T10" s="60"/>
      <c r="U10" s="60"/>
      <c r="V10" s="60"/>
      <c r="W10" s="60"/>
      <c r="X10" s="60" t="s">
        <v>97</v>
      </c>
      <c r="Y10" s="170" t="s">
        <v>98</v>
      </c>
      <c r="Z10" s="170"/>
      <c r="AA10" s="169" t="s">
        <v>129</v>
      </c>
      <c r="AB10" s="169"/>
      <c r="AC10" s="169"/>
      <c r="AD10" s="169"/>
      <c r="AE10" s="169"/>
    </row>
    <row r="11" spans="1:31" s="1" customFormat="1" ht="21">
      <c r="A11" s="165"/>
      <c r="B11" s="165"/>
      <c r="C11" s="165"/>
      <c r="D11" s="165"/>
      <c r="E11" s="165"/>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E11" s="165"/>
    </row>
    <row r="12" spans="1:31" ht="23.4">
      <c r="A12" s="162" t="s">
        <v>25</v>
      </c>
      <c r="B12" s="162"/>
      <c r="C12" s="162"/>
      <c r="D12" s="162"/>
      <c r="E12" s="162"/>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row>
    <row r="13" spans="1:31" ht="14.55" customHeight="1">
      <c r="A13" s="94"/>
      <c r="B13" s="94"/>
      <c r="C13" s="95"/>
      <c r="D13" s="96"/>
      <c r="E13" s="96"/>
      <c r="F13" s="97"/>
      <c r="G13" s="97"/>
      <c r="H13" s="97"/>
      <c r="I13" s="163" t="s">
        <v>46</v>
      </c>
      <c r="J13" s="163"/>
      <c r="K13" s="163"/>
      <c r="L13" s="163" t="s">
        <v>51</v>
      </c>
      <c r="M13" s="163"/>
      <c r="N13" s="163"/>
      <c r="O13" s="160" t="s">
        <v>56</v>
      </c>
      <c r="P13" s="160"/>
      <c r="Q13" s="160"/>
      <c r="R13" s="163" t="s">
        <v>52</v>
      </c>
      <c r="S13" s="163"/>
      <c r="T13" s="163"/>
      <c r="U13" s="160" t="s">
        <v>60</v>
      </c>
      <c r="V13" s="160"/>
      <c r="W13" s="160"/>
      <c r="X13" s="98"/>
      <c r="Y13" s="98"/>
      <c r="Z13" s="98"/>
      <c r="AA13" s="161" t="s">
        <v>67</v>
      </c>
      <c r="AB13" s="161"/>
      <c r="AC13" s="99" t="s">
        <v>69</v>
      </c>
      <c r="AD13" s="99" t="s">
        <v>68</v>
      </c>
      <c r="AE13" s="98"/>
    </row>
    <row r="14" spans="1:31" s="16" customFormat="1" ht="28.8" customHeight="1">
      <c r="A14" s="100" t="s">
        <v>0</v>
      </c>
      <c r="B14" s="101" t="s">
        <v>1</v>
      </c>
      <c r="C14" s="102" t="s">
        <v>45</v>
      </c>
      <c r="D14" s="102" t="s">
        <v>39</v>
      </c>
      <c r="E14" s="103" t="s">
        <v>40</v>
      </c>
      <c r="F14" s="103" t="s">
        <v>41</v>
      </c>
      <c r="G14" s="103" t="s">
        <v>42</v>
      </c>
      <c r="H14" s="103" t="s">
        <v>33</v>
      </c>
      <c r="I14" s="103" t="s">
        <v>100</v>
      </c>
      <c r="J14" s="103" t="s">
        <v>48</v>
      </c>
      <c r="K14" s="103" t="s">
        <v>101</v>
      </c>
      <c r="L14" s="103" t="s">
        <v>49</v>
      </c>
      <c r="M14" s="103" t="s">
        <v>47</v>
      </c>
      <c r="N14" s="103" t="s">
        <v>50</v>
      </c>
      <c r="O14" s="103" t="s">
        <v>57</v>
      </c>
      <c r="P14" s="103" t="s">
        <v>58</v>
      </c>
      <c r="Q14" s="103" t="s">
        <v>59</v>
      </c>
      <c r="R14" s="103" t="s">
        <v>54</v>
      </c>
      <c r="S14" s="103" t="s">
        <v>55</v>
      </c>
      <c r="T14" s="103" t="s">
        <v>53</v>
      </c>
      <c r="U14" s="103" t="s">
        <v>61</v>
      </c>
      <c r="V14" s="103" t="s">
        <v>62</v>
      </c>
      <c r="W14" s="103" t="s">
        <v>63</v>
      </c>
      <c r="X14" s="104" t="s">
        <v>2</v>
      </c>
      <c r="Y14" s="104" t="s">
        <v>8</v>
      </c>
      <c r="Z14" s="100" t="s">
        <v>73</v>
      </c>
      <c r="AA14" s="104" t="s">
        <v>64</v>
      </c>
      <c r="AB14" s="104" t="s">
        <v>65</v>
      </c>
      <c r="AC14" s="100" t="s">
        <v>70</v>
      </c>
      <c r="AD14" s="104" t="s">
        <v>66</v>
      </c>
      <c r="AE14" s="105" t="s">
        <v>75</v>
      </c>
    </row>
    <row r="15" spans="1:31" ht="34.200000000000003" customHeight="1">
      <c r="A15" s="33" t="s">
        <v>93</v>
      </c>
      <c r="B15" s="34">
        <v>44840.333333333336</v>
      </c>
      <c r="C15" s="35" t="s">
        <v>6</v>
      </c>
      <c r="D15" s="36">
        <f>B15</f>
        <v>44840.333333333336</v>
      </c>
      <c r="E15" s="35" t="s">
        <v>6</v>
      </c>
      <c r="F15" s="35" t="s">
        <v>6</v>
      </c>
      <c r="G15" s="35" t="s">
        <v>6</v>
      </c>
      <c r="H15" s="36">
        <f>Table10510123458[[#This Row],[Class Start Date/Time]]+1/24</f>
        <v>44840.375</v>
      </c>
      <c r="I15" s="37">
        <f>Table10510123458[[#This Row],[Class Start Date/Time]]</f>
        <v>44840.333333333336</v>
      </c>
      <c r="J15" s="35" t="s">
        <v>44</v>
      </c>
      <c r="K15" s="38">
        <f>Table10510123458[[#This Row],[End Date/Time]]</f>
        <v>44840.375</v>
      </c>
      <c r="L15" s="35"/>
      <c r="M15" s="35"/>
      <c r="N15" s="35"/>
      <c r="O15" s="37">
        <f>Table10510123458[[#This Row],[Class Start Date/Time]]</f>
        <v>44840.333333333336</v>
      </c>
      <c r="P15" s="36"/>
      <c r="Q15" s="38"/>
      <c r="R15" s="35"/>
      <c r="S15" s="35"/>
      <c r="T15" s="35"/>
      <c r="U15" s="35"/>
      <c r="V15" s="35"/>
      <c r="W15" s="35"/>
      <c r="X15" s="174" t="s">
        <v>139</v>
      </c>
      <c r="Y15" s="32" t="s">
        <v>6</v>
      </c>
      <c r="Z15" s="33"/>
      <c r="AA15" s="40" t="s">
        <v>94</v>
      </c>
      <c r="AB15" s="40"/>
      <c r="AC15" s="32" t="s">
        <v>6</v>
      </c>
      <c r="AD15" s="32" t="s">
        <v>6</v>
      </c>
      <c r="AE15" s="31">
        <v>1</v>
      </c>
    </row>
    <row r="16" spans="1:31" ht="34.200000000000003" customHeight="1">
      <c r="A16" s="33" t="s">
        <v>93</v>
      </c>
      <c r="B16" s="34">
        <v>44844.458333333336</v>
      </c>
      <c r="C16" s="35" t="s">
        <v>6</v>
      </c>
      <c r="D16" s="36">
        <f>B16</f>
        <v>44844.458333333336</v>
      </c>
      <c r="E16" s="35" t="s">
        <v>6</v>
      </c>
      <c r="F16" s="35" t="s">
        <v>6</v>
      </c>
      <c r="G16" s="35" t="s">
        <v>6</v>
      </c>
      <c r="H16" s="36">
        <f>Table10510123458[[#This Row],[Class Start Date/Time]]+1/24</f>
        <v>44844.5</v>
      </c>
      <c r="I16" s="37">
        <f>Table10510123458[[#This Row],[Class Start Date/Time]]</f>
        <v>44844.458333333336</v>
      </c>
      <c r="J16" s="35" t="s">
        <v>44</v>
      </c>
      <c r="K16" s="38">
        <f>Table10510123458[[#This Row],[End Date/Time]]</f>
        <v>44844.5</v>
      </c>
      <c r="L16" s="35"/>
      <c r="M16" s="35"/>
      <c r="N16" s="35"/>
      <c r="O16" s="37">
        <f>Table10510123458[[#This Row],[Class Start Date/Time]]</f>
        <v>44844.458333333336</v>
      </c>
      <c r="P16" s="36"/>
      <c r="Q16" s="38"/>
      <c r="R16" s="35"/>
      <c r="S16" s="35"/>
      <c r="T16" s="35"/>
      <c r="U16" s="35"/>
      <c r="V16" s="35"/>
      <c r="W16" s="35"/>
      <c r="X16" s="174" t="s">
        <v>139</v>
      </c>
      <c r="Y16" s="32" t="s">
        <v>6</v>
      </c>
      <c r="Z16" s="33"/>
      <c r="AA16" s="40" t="s">
        <v>94</v>
      </c>
      <c r="AB16" s="40" t="s">
        <v>71</v>
      </c>
      <c r="AC16" s="32" t="s">
        <v>6</v>
      </c>
      <c r="AD16" s="32" t="s">
        <v>6</v>
      </c>
      <c r="AE16" s="31">
        <v>1</v>
      </c>
    </row>
    <row r="17" spans="1:31" ht="34.200000000000003" customHeight="1">
      <c r="A17" s="33" t="s">
        <v>93</v>
      </c>
      <c r="B17" s="34">
        <v>44846.645833333336</v>
      </c>
      <c r="C17" s="35" t="s">
        <v>6</v>
      </c>
      <c r="D17" s="36">
        <f>B17</f>
        <v>44846.645833333336</v>
      </c>
      <c r="E17" s="35" t="s">
        <v>6</v>
      </c>
      <c r="F17" s="35" t="s">
        <v>6</v>
      </c>
      <c r="G17" s="35" t="s">
        <v>6</v>
      </c>
      <c r="H17" s="36">
        <f>Table10510123458[[#This Row],[Class Start Date/Time]]+1/24</f>
        <v>44846.6875</v>
      </c>
      <c r="I17" s="37">
        <f>Table10510123458[[#This Row],[Class Start Date/Time]]</f>
        <v>44846.645833333336</v>
      </c>
      <c r="J17" s="35" t="s">
        <v>44</v>
      </c>
      <c r="K17" s="38">
        <f>Table10510123458[[#This Row],[End Date/Time]]</f>
        <v>44846.6875</v>
      </c>
      <c r="L17" s="35"/>
      <c r="M17" s="35"/>
      <c r="N17" s="35"/>
      <c r="O17" s="37">
        <f>Table10510123458[[#This Row],[Class Start Date/Time]]</f>
        <v>44846.645833333336</v>
      </c>
      <c r="P17" s="36"/>
      <c r="Q17" s="38"/>
      <c r="R17" s="35"/>
      <c r="S17" s="35"/>
      <c r="T17" s="35"/>
      <c r="U17" s="35"/>
      <c r="V17" s="35"/>
      <c r="W17" s="35"/>
      <c r="X17" s="174" t="s">
        <v>139</v>
      </c>
      <c r="Y17" s="32" t="s">
        <v>6</v>
      </c>
      <c r="Z17" s="33"/>
      <c r="AA17" s="40" t="s">
        <v>71</v>
      </c>
      <c r="AB17" s="40"/>
      <c r="AC17" s="32" t="s">
        <v>6</v>
      </c>
      <c r="AD17" s="32" t="s">
        <v>6</v>
      </c>
      <c r="AE17" s="31">
        <v>1</v>
      </c>
    </row>
    <row r="18" spans="1:31" ht="34.200000000000003" customHeight="1">
      <c r="A18" s="33" t="s">
        <v>93</v>
      </c>
      <c r="B18" s="34">
        <v>44851.395833333336</v>
      </c>
      <c r="C18" s="35" t="s">
        <v>6</v>
      </c>
      <c r="D18" s="36">
        <f>B18</f>
        <v>44851.395833333336</v>
      </c>
      <c r="E18" s="35" t="s">
        <v>6</v>
      </c>
      <c r="F18" s="35" t="s">
        <v>6</v>
      </c>
      <c r="G18" s="35" t="s">
        <v>6</v>
      </c>
      <c r="H18" s="36">
        <f>Table10510123458[[#This Row],[Class Start Date/Time]]+1/24</f>
        <v>44851.4375</v>
      </c>
      <c r="I18" s="37">
        <f>Table10510123458[[#This Row],[Class Start Date/Time]]</f>
        <v>44851.395833333336</v>
      </c>
      <c r="J18" s="35" t="s">
        <v>44</v>
      </c>
      <c r="K18" s="38">
        <f>Table10510123458[[#This Row],[End Date/Time]]</f>
        <v>44851.4375</v>
      </c>
      <c r="L18" s="35"/>
      <c r="M18" s="35"/>
      <c r="N18" s="35"/>
      <c r="O18" s="37">
        <f>Table10510123458[[#This Row],[Class Start Date/Time]]</f>
        <v>44851.395833333336</v>
      </c>
      <c r="P18" s="36"/>
      <c r="Q18" s="38"/>
      <c r="R18" s="35"/>
      <c r="S18" s="35"/>
      <c r="T18" s="35"/>
      <c r="U18" s="35"/>
      <c r="V18" s="35"/>
      <c r="W18" s="35"/>
      <c r="X18" s="174" t="s">
        <v>139</v>
      </c>
      <c r="Y18" s="32" t="s">
        <v>6</v>
      </c>
      <c r="Z18" s="33"/>
      <c r="AA18" s="40" t="s">
        <v>71</v>
      </c>
      <c r="AB18" s="40"/>
      <c r="AC18" s="32" t="s">
        <v>6</v>
      </c>
      <c r="AD18" s="32" t="s">
        <v>6</v>
      </c>
      <c r="AE18" s="31">
        <v>1</v>
      </c>
    </row>
    <row r="19" spans="1:31" ht="34.200000000000003" customHeight="1" thickBot="1">
      <c r="A19" s="33" t="s">
        <v>93</v>
      </c>
      <c r="B19" s="34">
        <v>44854.5</v>
      </c>
      <c r="C19" s="35" t="s">
        <v>6</v>
      </c>
      <c r="D19" s="36">
        <f>B19</f>
        <v>44854.5</v>
      </c>
      <c r="E19" s="35" t="s">
        <v>6</v>
      </c>
      <c r="F19" s="35" t="s">
        <v>6</v>
      </c>
      <c r="G19" s="35" t="s">
        <v>6</v>
      </c>
      <c r="H19" s="36">
        <f>Table10510123458[[#This Row],[Class Start Date/Time]]+1/24</f>
        <v>44854.541666666664</v>
      </c>
      <c r="I19" s="37">
        <f>Table10510123458[[#This Row],[Class Start Date/Time]]</f>
        <v>44854.5</v>
      </c>
      <c r="J19" s="35" t="s">
        <v>44</v>
      </c>
      <c r="K19" s="38">
        <f>Table10510123458[[#This Row],[End Date/Time]]</f>
        <v>44854.541666666664</v>
      </c>
      <c r="L19" s="35"/>
      <c r="M19" s="35"/>
      <c r="N19" s="35"/>
      <c r="O19" s="37">
        <f>Table10510123458[[#This Row],[Class Start Date/Time]]</f>
        <v>44854.5</v>
      </c>
      <c r="P19" s="36"/>
      <c r="Q19" s="38"/>
      <c r="R19" s="35"/>
      <c r="S19" s="35"/>
      <c r="T19" s="35"/>
      <c r="U19" s="35"/>
      <c r="V19" s="35"/>
      <c r="W19" s="35"/>
      <c r="X19" s="174" t="s">
        <v>139</v>
      </c>
      <c r="Y19" s="32" t="s">
        <v>6</v>
      </c>
      <c r="Z19" s="33"/>
      <c r="AA19" s="40" t="s">
        <v>71</v>
      </c>
      <c r="AB19" s="40"/>
      <c r="AC19" s="32" t="s">
        <v>6</v>
      </c>
      <c r="AD19" s="32" t="s">
        <v>6</v>
      </c>
      <c r="AE19" s="31">
        <v>1</v>
      </c>
    </row>
    <row r="20" spans="1:31" s="30" customFormat="1" ht="34.200000000000003" customHeight="1" thickBot="1">
      <c r="A20" s="11" t="s">
        <v>43</v>
      </c>
      <c r="B20" s="4">
        <v>44858.333333333336</v>
      </c>
      <c r="C20" s="18">
        <f>Table10510123458[[#This Row],[Date]]</f>
        <v>44858.333333333336</v>
      </c>
      <c r="D20" s="18">
        <f>Table10510123458[[#This Row],[Date]]+1/24</f>
        <v>44858.375</v>
      </c>
      <c r="E20" s="18">
        <f>Table10510123458[[#This Row],[Class Start Date/Time]]+(240/1440)</f>
        <v>44858.541666666664</v>
      </c>
      <c r="F20" s="18">
        <f>Table10510123458[[#This Row],[Lunch Start Date/Time]]+0.5/24</f>
        <v>44858.5625</v>
      </c>
      <c r="G20" s="18">
        <f>Table10510123458[[#This Row],[iPad Optimization Start Date/Time]]+1.5/24</f>
        <v>44858.625</v>
      </c>
      <c r="H20" s="18">
        <f>Table10510123458[[#This Row],[VF &amp; CP Start Date/Time]]+(60/1440)</f>
        <v>44858.666666666664</v>
      </c>
      <c r="I20" s="19">
        <f>Table10510123458[[#This Row],[iPad Deployment Start Date/Time]]</f>
        <v>44858.333333333336</v>
      </c>
      <c r="J20" s="17" t="s">
        <v>44</v>
      </c>
      <c r="K20" s="22">
        <f>Table10510123458[[#This Row],[End Date/Time]]</f>
        <v>44858.666666666664</v>
      </c>
      <c r="L20" s="19">
        <f>Table10510123458[[#This Row],[iPad Deployment Start Date/Time]]</f>
        <v>44858.333333333336</v>
      </c>
      <c r="M20" s="18" t="s">
        <v>44</v>
      </c>
      <c r="N20" s="22">
        <f>Table10510123458[[#This Row],[Class Start Date/Time]]</f>
        <v>44858.375</v>
      </c>
      <c r="O20" s="19">
        <f>Table10510123458[[#This Row],[Class Start Date/Time]]</f>
        <v>44858.375</v>
      </c>
      <c r="P20" s="18" t="s">
        <v>44</v>
      </c>
      <c r="Q20" s="22">
        <f>Table10510123458[[#This Row],[Lunch Start Date/Time]]</f>
        <v>44858.541666666664</v>
      </c>
      <c r="R20" s="19">
        <f>Table10510123458[[#This Row],[iPad Optimization Start Date/Time]]</f>
        <v>44858.5625</v>
      </c>
      <c r="S20" s="18" t="s">
        <v>44</v>
      </c>
      <c r="T20" s="22">
        <f>Table10510123458[[#This Row],[VF &amp; CP Start Date/Time]]</f>
        <v>44858.625</v>
      </c>
      <c r="U20" s="19">
        <f>Table10510123458[[#This Row],[iPad Opt. End Time]]</f>
        <v>44858.625</v>
      </c>
      <c r="V20" s="18" t="s">
        <v>44</v>
      </c>
      <c r="W20" s="22">
        <f>Table10510123458[[#This Row],[Class 2 Start Time]]+1/24</f>
        <v>44858.666666666664</v>
      </c>
      <c r="X20" s="5" t="s">
        <v>81</v>
      </c>
      <c r="Y20" s="5">
        <v>4</v>
      </c>
      <c r="Z20" s="5" t="s">
        <v>82</v>
      </c>
      <c r="AA20" s="13" t="s">
        <v>6</v>
      </c>
      <c r="AB20" s="13" t="s">
        <v>6</v>
      </c>
      <c r="AC20" s="63"/>
      <c r="AD20" s="63"/>
      <c r="AE20" s="5">
        <v>8</v>
      </c>
    </row>
    <row r="21" spans="1:31" s="30" customFormat="1" ht="34.200000000000003" customHeight="1" thickBot="1">
      <c r="A21" s="11" t="s">
        <v>43</v>
      </c>
      <c r="B21" s="4">
        <v>44859.333333333336</v>
      </c>
      <c r="C21" s="18">
        <f>Table10510123458[[#This Row],[Date]]</f>
        <v>44859.333333333336</v>
      </c>
      <c r="D21" s="18">
        <f>Table10510123458[[#This Row],[Date]]+1/24</f>
        <v>44859.375</v>
      </c>
      <c r="E21" s="18">
        <f>Table10510123458[[#This Row],[Class Start Date/Time]]+(240/1440)</f>
        <v>44859.541666666664</v>
      </c>
      <c r="F21" s="18">
        <f>Table10510123458[[#This Row],[Lunch Start Date/Time]]+0.5/24</f>
        <v>44859.5625</v>
      </c>
      <c r="G21" s="18">
        <f>Table10510123458[[#This Row],[iPad Optimization Start Date/Time]]+1.5/24</f>
        <v>44859.625</v>
      </c>
      <c r="H21" s="18">
        <f>Table10510123458[[#This Row],[VF &amp; CP Start Date/Time]]+(60/1440)</f>
        <v>44859.666666666664</v>
      </c>
      <c r="I21" s="19">
        <f>Table10510123458[[#This Row],[iPad Deployment Start Date/Time]]</f>
        <v>44859.333333333336</v>
      </c>
      <c r="J21" s="17" t="s">
        <v>44</v>
      </c>
      <c r="K21" s="22">
        <f>Table10510123458[[#This Row],[End Date/Time]]</f>
        <v>44859.666666666664</v>
      </c>
      <c r="L21" s="19">
        <f>Table10510123458[[#This Row],[iPad Deployment Start Date/Time]]</f>
        <v>44859.333333333336</v>
      </c>
      <c r="M21" s="18" t="s">
        <v>44</v>
      </c>
      <c r="N21" s="22">
        <f>Table10510123458[[#This Row],[Class Start Date/Time]]</f>
        <v>44859.375</v>
      </c>
      <c r="O21" s="19">
        <f>Table10510123458[[#This Row],[Class Start Date/Time]]</f>
        <v>44859.375</v>
      </c>
      <c r="P21" s="18" t="s">
        <v>44</v>
      </c>
      <c r="Q21" s="22">
        <f>Table10510123458[[#This Row],[Lunch Start Date/Time]]</f>
        <v>44859.541666666664</v>
      </c>
      <c r="R21" s="19">
        <f>Table10510123458[[#This Row],[iPad Optimization Start Date/Time]]</f>
        <v>44859.5625</v>
      </c>
      <c r="S21" s="18" t="s">
        <v>44</v>
      </c>
      <c r="T21" s="22">
        <f>Table10510123458[[#This Row],[VF &amp; CP Start Date/Time]]</f>
        <v>44859.625</v>
      </c>
      <c r="U21" s="19">
        <f>Table10510123458[[#This Row],[iPad Opt. End Time]]</f>
        <v>44859.625</v>
      </c>
      <c r="V21" s="18" t="s">
        <v>44</v>
      </c>
      <c r="W21" s="22">
        <f>Table10510123458[[#This Row],[Class 2 Start Time]]+1/24</f>
        <v>44859.666666666664</v>
      </c>
      <c r="X21" s="5" t="s">
        <v>81</v>
      </c>
      <c r="Y21" s="5">
        <v>4</v>
      </c>
      <c r="Z21" s="5" t="s">
        <v>82</v>
      </c>
      <c r="AA21" s="13" t="s">
        <v>6</v>
      </c>
      <c r="AB21" s="13" t="s">
        <v>6</v>
      </c>
      <c r="AC21" s="63"/>
      <c r="AD21" s="63"/>
      <c r="AE21" s="5">
        <v>8</v>
      </c>
    </row>
    <row r="22" spans="1:31" s="30" customFormat="1" ht="34.200000000000003" customHeight="1" thickBot="1">
      <c r="A22" s="11" t="s">
        <v>43</v>
      </c>
      <c r="B22" s="4">
        <v>44860.333333333336</v>
      </c>
      <c r="C22" s="18">
        <f>Table10510123458[[#This Row],[Date]]</f>
        <v>44860.333333333336</v>
      </c>
      <c r="D22" s="18">
        <f>Table10510123458[[#This Row],[Date]]+1/24</f>
        <v>44860.375</v>
      </c>
      <c r="E22" s="18">
        <f>Table10510123458[[#This Row],[Class Start Date/Time]]+(240/1440)</f>
        <v>44860.541666666664</v>
      </c>
      <c r="F22" s="18">
        <f>Table10510123458[[#This Row],[Lunch Start Date/Time]]+0.5/24</f>
        <v>44860.5625</v>
      </c>
      <c r="G22" s="18">
        <f>Table10510123458[[#This Row],[iPad Optimization Start Date/Time]]+1.5/24</f>
        <v>44860.625</v>
      </c>
      <c r="H22" s="18">
        <f>Table10510123458[[#This Row],[VF &amp; CP Start Date/Time]]+(60/1440)</f>
        <v>44860.666666666664</v>
      </c>
      <c r="I22" s="19">
        <f>Table10510123458[[#This Row],[iPad Deployment Start Date/Time]]</f>
        <v>44860.333333333336</v>
      </c>
      <c r="J22" s="17" t="s">
        <v>44</v>
      </c>
      <c r="K22" s="22">
        <f>Table10510123458[[#This Row],[End Date/Time]]</f>
        <v>44860.666666666664</v>
      </c>
      <c r="L22" s="19">
        <f>Table10510123458[[#This Row],[iPad Deployment Start Date/Time]]</f>
        <v>44860.333333333336</v>
      </c>
      <c r="M22" s="18" t="s">
        <v>44</v>
      </c>
      <c r="N22" s="22">
        <f>Table10510123458[[#This Row],[Class Start Date/Time]]</f>
        <v>44860.375</v>
      </c>
      <c r="O22" s="19">
        <f>Table10510123458[[#This Row],[Class Start Date/Time]]</f>
        <v>44860.375</v>
      </c>
      <c r="P22" s="18" t="s">
        <v>44</v>
      </c>
      <c r="Q22" s="22">
        <f>Table10510123458[[#This Row],[Lunch Start Date/Time]]</f>
        <v>44860.541666666664</v>
      </c>
      <c r="R22" s="19">
        <f>Table10510123458[[#This Row],[iPad Optimization Start Date/Time]]</f>
        <v>44860.5625</v>
      </c>
      <c r="S22" s="18" t="s">
        <v>44</v>
      </c>
      <c r="T22" s="22">
        <f>Table10510123458[[#This Row],[VF &amp; CP Start Date/Time]]</f>
        <v>44860.625</v>
      </c>
      <c r="U22" s="19">
        <f>Table10510123458[[#This Row],[iPad Opt. End Time]]</f>
        <v>44860.625</v>
      </c>
      <c r="V22" s="18" t="s">
        <v>44</v>
      </c>
      <c r="W22" s="22">
        <f>Table10510123458[[#This Row],[Class 2 Start Time]]+1/24</f>
        <v>44860.666666666664</v>
      </c>
      <c r="X22" s="5" t="s">
        <v>81</v>
      </c>
      <c r="Y22" s="5">
        <v>4</v>
      </c>
      <c r="Z22" s="5" t="s">
        <v>82</v>
      </c>
      <c r="AA22" s="13" t="s">
        <v>6</v>
      </c>
      <c r="AB22" s="13" t="s">
        <v>6</v>
      </c>
      <c r="AC22" s="63"/>
      <c r="AD22" s="63"/>
      <c r="AE22" s="5">
        <v>8</v>
      </c>
    </row>
    <row r="23" spans="1:31" ht="34.200000000000003" customHeight="1" thickBot="1">
      <c r="A23" s="11" t="s">
        <v>43</v>
      </c>
      <c r="B23" s="4">
        <v>44861.333333333336</v>
      </c>
      <c r="C23" s="18">
        <f>Table10510123458[[#This Row],[Date]]</f>
        <v>44861.333333333336</v>
      </c>
      <c r="D23" s="18">
        <f>Table10510123458[[#This Row],[Date]]+1/24</f>
        <v>44861.375</v>
      </c>
      <c r="E23" s="18">
        <f>Table10510123458[[#This Row],[Class Start Date/Time]]+(240/1440)</f>
        <v>44861.541666666664</v>
      </c>
      <c r="F23" s="18">
        <f>Table10510123458[[#This Row],[Lunch Start Date/Time]]+0.5/24</f>
        <v>44861.5625</v>
      </c>
      <c r="G23" s="18">
        <f>Table10510123458[[#This Row],[iPad Optimization Start Date/Time]]+1.5/24</f>
        <v>44861.625</v>
      </c>
      <c r="H23" s="18">
        <f>Table10510123458[[#This Row],[VF &amp; CP Start Date/Time]]+(60/1440)</f>
        <v>44861.666666666664</v>
      </c>
      <c r="I23" s="19">
        <f>Table10510123458[[#This Row],[iPad Deployment Start Date/Time]]</f>
        <v>44861.333333333336</v>
      </c>
      <c r="J23" s="17" t="s">
        <v>44</v>
      </c>
      <c r="K23" s="22">
        <f>Table10510123458[[#This Row],[End Date/Time]]</f>
        <v>44861.666666666664</v>
      </c>
      <c r="L23" s="19">
        <f>Table10510123458[[#This Row],[iPad Deployment Start Date/Time]]</f>
        <v>44861.333333333336</v>
      </c>
      <c r="M23" s="18" t="s">
        <v>44</v>
      </c>
      <c r="N23" s="22">
        <f>Table10510123458[[#This Row],[Class Start Date/Time]]</f>
        <v>44861.375</v>
      </c>
      <c r="O23" s="19">
        <f>Table10510123458[[#This Row],[Class Start Date/Time]]</f>
        <v>44861.375</v>
      </c>
      <c r="P23" s="18" t="s">
        <v>44</v>
      </c>
      <c r="Q23" s="22">
        <f>Table10510123458[[#This Row],[Lunch Start Date/Time]]</f>
        <v>44861.541666666664</v>
      </c>
      <c r="R23" s="19">
        <f>Table10510123458[[#This Row],[iPad Optimization Start Date/Time]]</f>
        <v>44861.5625</v>
      </c>
      <c r="S23" s="18" t="s">
        <v>44</v>
      </c>
      <c r="T23" s="22">
        <f>Table10510123458[[#This Row],[VF &amp; CP Start Date/Time]]</f>
        <v>44861.625</v>
      </c>
      <c r="U23" s="19">
        <f>Table10510123458[[#This Row],[iPad Opt. End Time]]</f>
        <v>44861.625</v>
      </c>
      <c r="V23" s="18" t="s">
        <v>44</v>
      </c>
      <c r="W23" s="22">
        <f>Table10510123458[[#This Row],[Class 2 Start Time]]+1/24</f>
        <v>44861.666666666664</v>
      </c>
      <c r="X23" s="5" t="s">
        <v>81</v>
      </c>
      <c r="Y23" s="5">
        <v>4</v>
      </c>
      <c r="Z23" s="5" t="s">
        <v>82</v>
      </c>
      <c r="AA23" s="13" t="s">
        <v>6</v>
      </c>
      <c r="AB23" s="13" t="s">
        <v>6</v>
      </c>
      <c r="AC23" s="63"/>
      <c r="AD23" s="63"/>
      <c r="AE23" s="5">
        <v>8</v>
      </c>
    </row>
    <row r="24" spans="1:31" ht="34.200000000000003" customHeight="1" thickBot="1">
      <c r="A24" s="11" t="s">
        <v>43</v>
      </c>
      <c r="B24" s="4">
        <v>44862.333333333336</v>
      </c>
      <c r="C24" s="18">
        <f>Table10510123458[[#This Row],[Date]]</f>
        <v>44862.333333333336</v>
      </c>
      <c r="D24" s="18">
        <f>Table10510123458[[#This Row],[Date]]+1/24</f>
        <v>44862.375</v>
      </c>
      <c r="E24" s="18">
        <f>Table10510123458[[#This Row],[Class Start Date/Time]]+(240/1440)</f>
        <v>44862.541666666664</v>
      </c>
      <c r="F24" s="18">
        <f>Table10510123458[[#This Row],[Lunch Start Date/Time]]+0.5/24</f>
        <v>44862.5625</v>
      </c>
      <c r="G24" s="18">
        <f>Table10510123458[[#This Row],[iPad Optimization Start Date/Time]]+1.5/24</f>
        <v>44862.625</v>
      </c>
      <c r="H24" s="18">
        <f>Table10510123458[[#This Row],[VF &amp; CP Start Date/Time]]+(60/1440)</f>
        <v>44862.666666666664</v>
      </c>
      <c r="I24" s="19">
        <f>Table10510123458[[#This Row],[iPad Deployment Start Date/Time]]</f>
        <v>44862.333333333336</v>
      </c>
      <c r="J24" s="17" t="s">
        <v>44</v>
      </c>
      <c r="K24" s="22">
        <f>Table10510123458[[#This Row],[End Date/Time]]</f>
        <v>44862.666666666664</v>
      </c>
      <c r="L24" s="19">
        <f>Table10510123458[[#This Row],[iPad Deployment Start Date/Time]]</f>
        <v>44862.333333333336</v>
      </c>
      <c r="M24" s="18" t="s">
        <v>44</v>
      </c>
      <c r="N24" s="22">
        <f>Table10510123458[[#This Row],[Class Start Date/Time]]</f>
        <v>44862.375</v>
      </c>
      <c r="O24" s="19">
        <f>Table10510123458[[#This Row],[Class Start Date/Time]]</f>
        <v>44862.375</v>
      </c>
      <c r="P24" s="18" t="s">
        <v>44</v>
      </c>
      <c r="Q24" s="22">
        <f>Table10510123458[[#This Row],[Lunch Start Date/Time]]</f>
        <v>44862.541666666664</v>
      </c>
      <c r="R24" s="19">
        <f>Table10510123458[[#This Row],[iPad Optimization Start Date/Time]]</f>
        <v>44862.5625</v>
      </c>
      <c r="S24" s="18" t="s">
        <v>44</v>
      </c>
      <c r="T24" s="22">
        <f>Table10510123458[[#This Row],[VF &amp; CP Start Date/Time]]</f>
        <v>44862.625</v>
      </c>
      <c r="U24" s="19">
        <f>Table10510123458[[#This Row],[iPad Opt. End Time]]</f>
        <v>44862.625</v>
      </c>
      <c r="V24" s="18" t="s">
        <v>44</v>
      </c>
      <c r="W24" s="22">
        <f>Table10510123458[[#This Row],[Class 2 Start Time]]+1/24</f>
        <v>44862.666666666664</v>
      </c>
      <c r="X24" s="5" t="s">
        <v>81</v>
      </c>
      <c r="Y24" s="5">
        <v>4</v>
      </c>
      <c r="Z24" s="5" t="s">
        <v>82</v>
      </c>
      <c r="AA24" s="13" t="s">
        <v>6</v>
      </c>
      <c r="AB24" s="13" t="s">
        <v>6</v>
      </c>
      <c r="AC24" s="63"/>
      <c r="AD24" s="63"/>
      <c r="AE24" s="5">
        <v>8</v>
      </c>
    </row>
    <row r="25" spans="1:31" ht="34.200000000000003" customHeight="1" thickBot="1">
      <c r="A25" s="41" t="s">
        <v>43</v>
      </c>
      <c r="B25" s="42">
        <v>44864.375</v>
      </c>
      <c r="C25" s="43">
        <f>Table10510123458[[#This Row],[Date]]</f>
        <v>44864.375</v>
      </c>
      <c r="D25" s="43">
        <f>Table10510123458[[#This Row],[Date]]+1/24</f>
        <v>44864.416666666664</v>
      </c>
      <c r="E25" s="43">
        <f>Table10510123458[[#This Row],[Class Start Date/Time]]+(240/1440)</f>
        <v>44864.583333333328</v>
      </c>
      <c r="F25" s="43">
        <f>Table10510123458[[#This Row],[Lunch Start Date/Time]]+0.5/24</f>
        <v>44864.604166666664</v>
      </c>
      <c r="G25" s="43">
        <f>Table10510123458[[#This Row],[iPad Optimization Start Date/Time]]+1.5/24</f>
        <v>44864.666666666664</v>
      </c>
      <c r="H25" s="43">
        <f>Table10510123458[[#This Row],[VF &amp; CP Start Date/Time]]+(60/1440)</f>
        <v>44864.708333333328</v>
      </c>
      <c r="I25" s="44">
        <f>Table10510123458[[#This Row],[iPad Deployment Start Date/Time]]</f>
        <v>44864.375</v>
      </c>
      <c r="J25" s="45" t="s">
        <v>44</v>
      </c>
      <c r="K25" s="46">
        <f>Table10510123458[[#This Row],[End Date/Time]]</f>
        <v>44864.708333333328</v>
      </c>
      <c r="L25" s="44">
        <f>Table10510123458[[#This Row],[iPad Deployment Start Date/Time]]</f>
        <v>44864.375</v>
      </c>
      <c r="M25" s="47" t="s">
        <v>44</v>
      </c>
      <c r="N25" s="46">
        <f>Table10510123458[[#This Row],[Class Start Date/Time]]</f>
        <v>44864.416666666664</v>
      </c>
      <c r="O25" s="44">
        <f>Table10510123458[[#This Row],[Class Start Date/Time]]</f>
        <v>44864.416666666664</v>
      </c>
      <c r="P25" s="47" t="s">
        <v>44</v>
      </c>
      <c r="Q25" s="46">
        <f>Table10510123458[[#This Row],[Lunch Start Date/Time]]</f>
        <v>44864.583333333328</v>
      </c>
      <c r="R25" s="44">
        <f>Table10510123458[[#This Row],[iPad Optimization Start Date/Time]]</f>
        <v>44864.604166666664</v>
      </c>
      <c r="S25" s="47" t="s">
        <v>44</v>
      </c>
      <c r="T25" s="46">
        <f>Table10510123458[[#This Row],[VF &amp; CP Start Date/Time]]</f>
        <v>44864.666666666664</v>
      </c>
      <c r="U25" s="44">
        <f>Table10510123458[[#This Row],[iPad Opt. End Time]]</f>
        <v>44864.666666666664</v>
      </c>
      <c r="V25" s="47" t="s">
        <v>44</v>
      </c>
      <c r="W25" s="46">
        <f>Table10510123458[[#This Row],[Class 2 Start Time]]+1/24</f>
        <v>44864.708333333328</v>
      </c>
      <c r="X25" s="48" t="s">
        <v>81</v>
      </c>
      <c r="Y25" s="48">
        <v>4</v>
      </c>
      <c r="Z25" s="48" t="s">
        <v>83</v>
      </c>
      <c r="AA25" s="49" t="s">
        <v>6</v>
      </c>
      <c r="AB25" s="49" t="s">
        <v>6</v>
      </c>
      <c r="AC25" s="63"/>
      <c r="AD25" s="63"/>
      <c r="AE25" s="48">
        <v>8</v>
      </c>
    </row>
    <row r="26" spans="1:31" ht="34.200000000000003" customHeight="1" thickBot="1">
      <c r="A26" s="11" t="s">
        <v>43</v>
      </c>
      <c r="B26" s="4">
        <v>44865.333333333336</v>
      </c>
      <c r="C26" s="18">
        <f>Table10510123458[[#This Row],[Date]]</f>
        <v>44865.333333333336</v>
      </c>
      <c r="D26" s="18">
        <f>Table10510123458[[#This Row],[Date]]+1/24</f>
        <v>44865.375</v>
      </c>
      <c r="E26" s="18">
        <f>Table10510123458[[#This Row],[Class Start Date/Time]]+(240/1440)</f>
        <v>44865.541666666664</v>
      </c>
      <c r="F26" s="18">
        <f>Table10510123458[[#This Row],[Lunch Start Date/Time]]+0.5/24</f>
        <v>44865.5625</v>
      </c>
      <c r="G26" s="18">
        <f>Table10510123458[[#This Row],[iPad Optimization Start Date/Time]]+1.5/24</f>
        <v>44865.625</v>
      </c>
      <c r="H26" s="18">
        <f>Table10510123458[[#This Row],[VF &amp; CP Start Date/Time]]+(60/1440)</f>
        <v>44865.666666666664</v>
      </c>
      <c r="I26" s="19">
        <f>Table10510123458[[#This Row],[iPad Deployment Start Date/Time]]</f>
        <v>44865.333333333336</v>
      </c>
      <c r="J26" s="17" t="s">
        <v>44</v>
      </c>
      <c r="K26" s="22">
        <f>Table10510123458[[#This Row],[End Date/Time]]</f>
        <v>44865.666666666664</v>
      </c>
      <c r="L26" s="19">
        <f>Table10510123458[[#This Row],[iPad Deployment Start Date/Time]]</f>
        <v>44865.333333333336</v>
      </c>
      <c r="M26" s="18" t="s">
        <v>44</v>
      </c>
      <c r="N26" s="22">
        <f>Table10510123458[[#This Row],[Class Start Date/Time]]</f>
        <v>44865.375</v>
      </c>
      <c r="O26" s="19">
        <f>Table10510123458[[#This Row],[Class Start Date/Time]]</f>
        <v>44865.375</v>
      </c>
      <c r="P26" s="18" t="s">
        <v>44</v>
      </c>
      <c r="Q26" s="22">
        <f>Table10510123458[[#This Row],[Lunch Start Date/Time]]</f>
        <v>44865.541666666664</v>
      </c>
      <c r="R26" s="19">
        <f>Table10510123458[[#This Row],[iPad Optimization Start Date/Time]]</f>
        <v>44865.5625</v>
      </c>
      <c r="S26" s="18" t="s">
        <v>44</v>
      </c>
      <c r="T26" s="22">
        <f>Table10510123458[[#This Row],[VF &amp; CP Start Date/Time]]</f>
        <v>44865.625</v>
      </c>
      <c r="U26" s="19">
        <f>Table10510123458[[#This Row],[iPad Opt. End Time]]</f>
        <v>44865.625</v>
      </c>
      <c r="V26" s="18" t="s">
        <v>44</v>
      </c>
      <c r="W26" s="22">
        <f>Table10510123458[[#This Row],[Class 2 Start Time]]+1/24</f>
        <v>44865.666666666664</v>
      </c>
      <c r="X26" s="5" t="s">
        <v>81</v>
      </c>
      <c r="Y26" s="5">
        <v>4</v>
      </c>
      <c r="Z26" s="5" t="s">
        <v>82</v>
      </c>
      <c r="AA26" s="13" t="s">
        <v>6</v>
      </c>
      <c r="AB26" s="13" t="s">
        <v>6</v>
      </c>
      <c r="AC26" s="61"/>
      <c r="AD26" s="62"/>
      <c r="AE26" s="5">
        <v>8</v>
      </c>
    </row>
    <row r="27" spans="1:31" ht="34.200000000000003" customHeight="1" thickBot="1">
      <c r="A27" s="11" t="s">
        <v>43</v>
      </c>
      <c r="B27" s="4">
        <v>44866.333333333336</v>
      </c>
      <c r="C27" s="18">
        <f>Table10510123458[[#This Row],[Date]]</f>
        <v>44866.333333333336</v>
      </c>
      <c r="D27" s="18">
        <f>Table10510123458[[#This Row],[Date]]+1/24</f>
        <v>44866.375</v>
      </c>
      <c r="E27" s="18">
        <f>Table10510123458[[#This Row],[Class Start Date/Time]]+(240/1440)</f>
        <v>44866.541666666664</v>
      </c>
      <c r="F27" s="18">
        <f>Table10510123458[[#This Row],[Lunch Start Date/Time]]+0.5/24</f>
        <v>44866.5625</v>
      </c>
      <c r="G27" s="18">
        <f>Table10510123458[[#This Row],[iPad Optimization Start Date/Time]]+1.5/24</f>
        <v>44866.625</v>
      </c>
      <c r="H27" s="18">
        <f>Table10510123458[[#This Row],[VF &amp; CP Start Date/Time]]+(60/1440)</f>
        <v>44866.666666666664</v>
      </c>
      <c r="I27" s="19">
        <f>Table10510123458[[#This Row],[iPad Deployment Start Date/Time]]</f>
        <v>44866.333333333336</v>
      </c>
      <c r="J27" s="17" t="s">
        <v>44</v>
      </c>
      <c r="K27" s="22">
        <f>Table10510123458[[#This Row],[End Date/Time]]</f>
        <v>44866.666666666664</v>
      </c>
      <c r="L27" s="19">
        <f>Table10510123458[[#This Row],[iPad Deployment Start Date/Time]]</f>
        <v>44866.333333333336</v>
      </c>
      <c r="M27" s="18" t="s">
        <v>44</v>
      </c>
      <c r="N27" s="22">
        <f>Table10510123458[[#This Row],[Class Start Date/Time]]</f>
        <v>44866.375</v>
      </c>
      <c r="O27" s="19">
        <f>Table10510123458[[#This Row],[Class Start Date/Time]]</f>
        <v>44866.375</v>
      </c>
      <c r="P27" s="18" t="s">
        <v>44</v>
      </c>
      <c r="Q27" s="22">
        <f>Table10510123458[[#This Row],[Lunch Start Date/Time]]</f>
        <v>44866.541666666664</v>
      </c>
      <c r="R27" s="19">
        <f>Table10510123458[[#This Row],[iPad Optimization Start Date/Time]]</f>
        <v>44866.5625</v>
      </c>
      <c r="S27" s="18" t="s">
        <v>44</v>
      </c>
      <c r="T27" s="22">
        <f>Table10510123458[[#This Row],[VF &amp; CP Start Date/Time]]</f>
        <v>44866.625</v>
      </c>
      <c r="U27" s="19">
        <f>Table10510123458[[#This Row],[iPad Opt. End Time]]</f>
        <v>44866.625</v>
      </c>
      <c r="V27" s="18" t="s">
        <v>44</v>
      </c>
      <c r="W27" s="22">
        <f>Table10510123458[[#This Row],[Class 2 Start Time]]+1/24</f>
        <v>44866.666666666664</v>
      </c>
      <c r="X27" s="5" t="s">
        <v>81</v>
      </c>
      <c r="Y27" s="5">
        <v>4</v>
      </c>
      <c r="Z27" s="5" t="s">
        <v>82</v>
      </c>
      <c r="AA27" s="13" t="s">
        <v>6</v>
      </c>
      <c r="AB27" s="13" t="s">
        <v>6</v>
      </c>
      <c r="AC27" s="61"/>
      <c r="AD27" s="62"/>
      <c r="AE27" s="5">
        <v>8</v>
      </c>
    </row>
    <row r="28" spans="1:31" ht="34.200000000000003" customHeight="1" thickBot="1">
      <c r="A28" s="11" t="s">
        <v>43</v>
      </c>
      <c r="B28" s="4">
        <v>44867.333333333336</v>
      </c>
      <c r="C28" s="18">
        <f>Table10510123458[[#This Row],[Date]]</f>
        <v>44867.333333333336</v>
      </c>
      <c r="D28" s="18">
        <f>Table10510123458[[#This Row],[Date]]+1/24</f>
        <v>44867.375</v>
      </c>
      <c r="E28" s="18">
        <f>Table10510123458[[#This Row],[Class Start Date/Time]]+(240/1440)</f>
        <v>44867.541666666664</v>
      </c>
      <c r="F28" s="18">
        <f>Table10510123458[[#This Row],[Lunch Start Date/Time]]+0.5/24</f>
        <v>44867.5625</v>
      </c>
      <c r="G28" s="18">
        <f>Table10510123458[[#This Row],[iPad Optimization Start Date/Time]]+1.5/24</f>
        <v>44867.625</v>
      </c>
      <c r="H28" s="18">
        <f>Table10510123458[[#This Row],[VF &amp; CP Start Date/Time]]+(60/1440)</f>
        <v>44867.666666666664</v>
      </c>
      <c r="I28" s="19">
        <f>Table10510123458[[#This Row],[iPad Deployment Start Date/Time]]</f>
        <v>44867.333333333336</v>
      </c>
      <c r="J28" s="17" t="s">
        <v>44</v>
      </c>
      <c r="K28" s="22">
        <f>Table10510123458[[#This Row],[End Date/Time]]</f>
        <v>44867.666666666664</v>
      </c>
      <c r="L28" s="19">
        <f>Table10510123458[[#This Row],[iPad Deployment Start Date/Time]]</f>
        <v>44867.333333333336</v>
      </c>
      <c r="M28" s="18" t="s">
        <v>44</v>
      </c>
      <c r="N28" s="22">
        <f>Table10510123458[[#This Row],[Class Start Date/Time]]</f>
        <v>44867.375</v>
      </c>
      <c r="O28" s="19">
        <f>Table10510123458[[#This Row],[Class Start Date/Time]]</f>
        <v>44867.375</v>
      </c>
      <c r="P28" s="18" t="s">
        <v>44</v>
      </c>
      <c r="Q28" s="22">
        <f>Table10510123458[[#This Row],[Lunch Start Date/Time]]</f>
        <v>44867.541666666664</v>
      </c>
      <c r="R28" s="19">
        <f>Table10510123458[[#This Row],[iPad Optimization Start Date/Time]]</f>
        <v>44867.5625</v>
      </c>
      <c r="S28" s="18" t="s">
        <v>44</v>
      </c>
      <c r="T28" s="22">
        <f>Table10510123458[[#This Row],[VF &amp; CP Start Date/Time]]</f>
        <v>44867.625</v>
      </c>
      <c r="U28" s="19">
        <f>Table10510123458[[#This Row],[iPad Opt. End Time]]</f>
        <v>44867.625</v>
      </c>
      <c r="V28" s="18" t="s">
        <v>44</v>
      </c>
      <c r="W28" s="22">
        <f>Table10510123458[[#This Row],[Class 2 Start Time]]+1/24</f>
        <v>44867.666666666664</v>
      </c>
      <c r="X28" s="5" t="s">
        <v>81</v>
      </c>
      <c r="Y28" s="5">
        <v>4</v>
      </c>
      <c r="Z28" s="5" t="s">
        <v>82</v>
      </c>
      <c r="AA28" s="13" t="s">
        <v>6</v>
      </c>
      <c r="AB28" s="13" t="s">
        <v>6</v>
      </c>
      <c r="AC28" s="61"/>
      <c r="AD28" s="62"/>
      <c r="AE28" s="5">
        <v>8</v>
      </c>
    </row>
    <row r="29" spans="1:31" ht="34.200000000000003" customHeight="1" thickBot="1">
      <c r="A29" s="11" t="s">
        <v>43</v>
      </c>
      <c r="B29" s="4">
        <v>44868.333333333336</v>
      </c>
      <c r="C29" s="18">
        <f>Table10510123458[[#This Row],[Date]]</f>
        <v>44868.333333333336</v>
      </c>
      <c r="D29" s="18">
        <f>Table10510123458[[#This Row],[Date]]+1/24</f>
        <v>44868.375</v>
      </c>
      <c r="E29" s="18">
        <f>Table10510123458[[#This Row],[Class Start Date/Time]]+(240/1440)</f>
        <v>44868.541666666664</v>
      </c>
      <c r="F29" s="18">
        <f>Table10510123458[[#This Row],[Lunch Start Date/Time]]+0.5/24</f>
        <v>44868.5625</v>
      </c>
      <c r="G29" s="18">
        <f>Table10510123458[[#This Row],[iPad Optimization Start Date/Time]]+1.5/24</f>
        <v>44868.625</v>
      </c>
      <c r="H29" s="18">
        <f>Table10510123458[[#This Row],[VF &amp; CP Start Date/Time]]+(60/1440)</f>
        <v>44868.666666666664</v>
      </c>
      <c r="I29" s="19">
        <f>Table10510123458[[#This Row],[iPad Deployment Start Date/Time]]</f>
        <v>44868.333333333336</v>
      </c>
      <c r="J29" s="17" t="s">
        <v>44</v>
      </c>
      <c r="K29" s="22">
        <f>Table10510123458[[#This Row],[End Date/Time]]</f>
        <v>44868.666666666664</v>
      </c>
      <c r="L29" s="19">
        <f>Table10510123458[[#This Row],[iPad Deployment Start Date/Time]]</f>
        <v>44868.333333333336</v>
      </c>
      <c r="M29" s="18" t="s">
        <v>44</v>
      </c>
      <c r="N29" s="22">
        <f>Table10510123458[[#This Row],[Class Start Date/Time]]</f>
        <v>44868.375</v>
      </c>
      <c r="O29" s="19">
        <f>Table10510123458[[#This Row],[Class Start Date/Time]]</f>
        <v>44868.375</v>
      </c>
      <c r="P29" s="18" t="s">
        <v>44</v>
      </c>
      <c r="Q29" s="22">
        <f>Table10510123458[[#This Row],[Lunch Start Date/Time]]</f>
        <v>44868.541666666664</v>
      </c>
      <c r="R29" s="19">
        <f>Table10510123458[[#This Row],[iPad Optimization Start Date/Time]]</f>
        <v>44868.5625</v>
      </c>
      <c r="S29" s="18" t="s">
        <v>44</v>
      </c>
      <c r="T29" s="22">
        <f>Table10510123458[[#This Row],[VF &amp; CP Start Date/Time]]</f>
        <v>44868.625</v>
      </c>
      <c r="U29" s="19">
        <f>Table10510123458[[#This Row],[iPad Opt. End Time]]</f>
        <v>44868.625</v>
      </c>
      <c r="V29" s="18" t="s">
        <v>44</v>
      </c>
      <c r="W29" s="22">
        <f>Table10510123458[[#This Row],[Class 2 Start Time]]+1/24</f>
        <v>44868.666666666664</v>
      </c>
      <c r="X29" s="5" t="s">
        <v>81</v>
      </c>
      <c r="Y29" s="5">
        <v>4</v>
      </c>
      <c r="Z29" s="5" t="s">
        <v>82</v>
      </c>
      <c r="AA29" s="13" t="s">
        <v>6</v>
      </c>
      <c r="AB29" s="13" t="s">
        <v>6</v>
      </c>
      <c r="AC29" s="63"/>
      <c r="AD29" s="63"/>
      <c r="AE29" s="5">
        <v>8</v>
      </c>
    </row>
    <row r="30" spans="1:31" ht="34.200000000000003" customHeight="1" thickBot="1">
      <c r="A30" s="50" t="s">
        <v>43</v>
      </c>
      <c r="B30" s="51">
        <v>44872.541666666664</v>
      </c>
      <c r="C30" s="52">
        <f>Table10510123458[[#This Row],[Date]]</f>
        <v>44872.541666666664</v>
      </c>
      <c r="D30" s="52">
        <f>Table10510123458[[#This Row],[Date]]+1/24</f>
        <v>44872.583333333328</v>
      </c>
      <c r="E30" s="52">
        <f>Table10510123458[[#This Row],[Class Start Date/Time]]+(240/1440)</f>
        <v>44872.749999999993</v>
      </c>
      <c r="F30" s="52">
        <f>Table10510123458[[#This Row],[Lunch Start Date/Time]]+0.5/24</f>
        <v>44872.770833333328</v>
      </c>
      <c r="G30" s="52">
        <f>Table10510123458[[#This Row],[iPad Optimization Start Date/Time]]+1.5/24</f>
        <v>44872.833333333328</v>
      </c>
      <c r="H30" s="52">
        <f>Table10510123458[[#This Row],[VF &amp; CP Start Date/Time]]+(60/1440)</f>
        <v>44872.874999999993</v>
      </c>
      <c r="I30" s="53">
        <f>Table10510123458[[#This Row],[iPad Deployment Start Date/Time]]</f>
        <v>44872.541666666664</v>
      </c>
      <c r="J30" s="54" t="s">
        <v>44</v>
      </c>
      <c r="K30" s="55">
        <f>Table10510123458[[#This Row],[End Date/Time]]</f>
        <v>44872.874999999993</v>
      </c>
      <c r="L30" s="53">
        <f>Table10510123458[[#This Row],[iPad Deployment Start Date/Time]]</f>
        <v>44872.541666666664</v>
      </c>
      <c r="M30" s="56" t="s">
        <v>44</v>
      </c>
      <c r="N30" s="55">
        <f>Table10510123458[[#This Row],[Class Start Date/Time]]</f>
        <v>44872.583333333328</v>
      </c>
      <c r="O30" s="53">
        <f>Table10510123458[[#This Row],[Class Start Date/Time]]</f>
        <v>44872.583333333328</v>
      </c>
      <c r="P30" s="56" t="s">
        <v>44</v>
      </c>
      <c r="Q30" s="55">
        <f>Table10510123458[[#This Row],[Lunch Start Date/Time]]</f>
        <v>44872.749999999993</v>
      </c>
      <c r="R30" s="53">
        <f>Table10510123458[[#This Row],[iPad Optimization Start Date/Time]]</f>
        <v>44872.770833333328</v>
      </c>
      <c r="S30" s="56" t="s">
        <v>44</v>
      </c>
      <c r="T30" s="55">
        <f>Table10510123458[[#This Row],[VF &amp; CP Start Date/Time]]</f>
        <v>44872.833333333328</v>
      </c>
      <c r="U30" s="53">
        <f>Table10510123458[[#This Row],[iPad Opt. End Time]]</f>
        <v>44872.833333333328</v>
      </c>
      <c r="V30" s="56" t="s">
        <v>44</v>
      </c>
      <c r="W30" s="55">
        <f>Table10510123458[[#This Row],[Class 2 Start Time]]+1/24</f>
        <v>44872.874999999993</v>
      </c>
      <c r="X30" s="57" t="s">
        <v>81</v>
      </c>
      <c r="Y30" s="57">
        <v>4</v>
      </c>
      <c r="Z30" s="57" t="s">
        <v>83</v>
      </c>
      <c r="AA30" s="58" t="s">
        <v>6</v>
      </c>
      <c r="AB30" s="58" t="s">
        <v>6</v>
      </c>
      <c r="AC30" s="63"/>
      <c r="AD30" s="63"/>
      <c r="AE30" s="57">
        <v>8</v>
      </c>
    </row>
    <row r="31" spans="1:31" ht="34.200000000000003" customHeight="1" thickBot="1">
      <c r="A31" s="11" t="s">
        <v>43</v>
      </c>
      <c r="B31" s="4">
        <v>44873.333333333336</v>
      </c>
      <c r="C31" s="18">
        <f>Table10510123458[[#This Row],[Date]]</f>
        <v>44873.333333333336</v>
      </c>
      <c r="D31" s="18">
        <f>Table10510123458[[#This Row],[Date]]+1/24</f>
        <v>44873.375</v>
      </c>
      <c r="E31" s="18">
        <f>Table10510123458[[#This Row],[Class Start Date/Time]]+(240/1440)</f>
        <v>44873.541666666664</v>
      </c>
      <c r="F31" s="18">
        <f>Table10510123458[[#This Row],[Lunch Start Date/Time]]+0.5/24</f>
        <v>44873.5625</v>
      </c>
      <c r="G31" s="18">
        <f>Table10510123458[[#This Row],[iPad Optimization Start Date/Time]]+1.5/24</f>
        <v>44873.625</v>
      </c>
      <c r="H31" s="18">
        <f>Table10510123458[[#This Row],[VF &amp; CP Start Date/Time]]+(60/1440)</f>
        <v>44873.666666666664</v>
      </c>
      <c r="I31" s="19">
        <f>Table10510123458[[#This Row],[iPad Deployment Start Date/Time]]</f>
        <v>44873.333333333336</v>
      </c>
      <c r="J31" s="17" t="s">
        <v>44</v>
      </c>
      <c r="K31" s="22">
        <f>Table10510123458[[#This Row],[End Date/Time]]</f>
        <v>44873.666666666664</v>
      </c>
      <c r="L31" s="19">
        <f>Table10510123458[[#This Row],[iPad Deployment Start Date/Time]]</f>
        <v>44873.333333333336</v>
      </c>
      <c r="M31" s="18" t="s">
        <v>44</v>
      </c>
      <c r="N31" s="22">
        <f>Table10510123458[[#This Row],[Class Start Date/Time]]</f>
        <v>44873.375</v>
      </c>
      <c r="O31" s="19">
        <f>Table10510123458[[#This Row],[Class Start Date/Time]]</f>
        <v>44873.375</v>
      </c>
      <c r="P31" s="18" t="s">
        <v>44</v>
      </c>
      <c r="Q31" s="22">
        <f>Table10510123458[[#This Row],[Lunch Start Date/Time]]</f>
        <v>44873.541666666664</v>
      </c>
      <c r="R31" s="19">
        <f>Table10510123458[[#This Row],[iPad Optimization Start Date/Time]]</f>
        <v>44873.5625</v>
      </c>
      <c r="S31" s="18" t="s">
        <v>44</v>
      </c>
      <c r="T31" s="22">
        <f>Table10510123458[[#This Row],[VF &amp; CP Start Date/Time]]</f>
        <v>44873.625</v>
      </c>
      <c r="U31" s="19">
        <f>Table10510123458[[#This Row],[iPad Opt. End Time]]</f>
        <v>44873.625</v>
      </c>
      <c r="V31" s="18" t="s">
        <v>44</v>
      </c>
      <c r="W31" s="22">
        <f>Table10510123458[[#This Row],[Class 2 Start Time]]+1/24</f>
        <v>44873.666666666664</v>
      </c>
      <c r="X31" s="5" t="s">
        <v>81</v>
      </c>
      <c r="Y31" s="5">
        <v>4</v>
      </c>
      <c r="Z31" s="5" t="s">
        <v>82</v>
      </c>
      <c r="AA31" s="13" t="s">
        <v>6</v>
      </c>
      <c r="AB31" s="13" t="s">
        <v>6</v>
      </c>
      <c r="AC31" s="63"/>
      <c r="AD31" s="63"/>
      <c r="AE31" s="5">
        <v>8</v>
      </c>
    </row>
    <row r="32" spans="1:31" ht="34.200000000000003" customHeight="1" thickBot="1">
      <c r="A32" s="11" t="s">
        <v>38</v>
      </c>
      <c r="B32" s="4">
        <v>44874.333333333336</v>
      </c>
      <c r="C32" s="18">
        <f>Table10510123458[[#This Row],[Date]]</f>
        <v>44874.333333333336</v>
      </c>
      <c r="D32" s="18">
        <f>Table10510123458[[#This Row],[Date]]+1/24</f>
        <v>44874.375</v>
      </c>
      <c r="E32" s="18">
        <f>Table10510123458[[#This Row],[Class Start Date/Time]]+(240/1440)</f>
        <v>44874.541666666664</v>
      </c>
      <c r="F32" s="18">
        <f>Table10510123458[[#This Row],[Lunch Start Date/Time]]+0.5/24</f>
        <v>44874.5625</v>
      </c>
      <c r="G32" s="18" t="s">
        <v>6</v>
      </c>
      <c r="H32" s="18">
        <f>Table10510123458[[#This Row],[iPad Optimization Start Date/Time]]+1.5/24</f>
        <v>44874.625</v>
      </c>
      <c r="I32" s="19">
        <f>Table10510123458[[#This Row],[iPad Deployment Start Date/Time]]</f>
        <v>44874.333333333336</v>
      </c>
      <c r="J32" s="17" t="s">
        <v>44</v>
      </c>
      <c r="K32" s="22">
        <f>Table10510123458[[#This Row],[End Date/Time]]</f>
        <v>44874.625</v>
      </c>
      <c r="L32" s="19">
        <f>Table10510123458[[#This Row],[iPad Deployment Start Date/Time]]</f>
        <v>44874.333333333336</v>
      </c>
      <c r="M32" s="18" t="s">
        <v>44</v>
      </c>
      <c r="N32" s="22">
        <f>Table10510123458[[#This Row],[Class Start Date/Time]]</f>
        <v>44874.375</v>
      </c>
      <c r="O32" s="19">
        <f>Table10510123458[[#This Row],[Class Start Date/Time]]</f>
        <v>44874.375</v>
      </c>
      <c r="P32" s="18" t="s">
        <v>44</v>
      </c>
      <c r="Q32" s="22">
        <f>Table10510123458[[#This Row],[Lunch Start Date/Time]]</f>
        <v>44874.541666666664</v>
      </c>
      <c r="R32" s="19">
        <f>Table10510123458[[#This Row],[iPad Optimization Start Date/Time]]</f>
        <v>44874.5625</v>
      </c>
      <c r="S32" s="18" t="s">
        <v>44</v>
      </c>
      <c r="T32" s="22">
        <f>Table10510123458[[#This Row],[End Date/Time]]</f>
        <v>44874.625</v>
      </c>
      <c r="U32" s="19" t="str">
        <f>Table10510123458[[#This Row],[VF &amp; CP Start Date/Time]]</f>
        <v>N/A</v>
      </c>
      <c r="V32" s="18" t="s">
        <v>44</v>
      </c>
      <c r="W32" s="22">
        <f>Table10510123458[[#This Row],[End Date/Time]]</f>
        <v>44874.625</v>
      </c>
      <c r="X32" s="5" t="s">
        <v>81</v>
      </c>
      <c r="Y32" s="5">
        <v>4</v>
      </c>
      <c r="Z32" s="5" t="s">
        <v>82</v>
      </c>
      <c r="AA32" s="13" t="s">
        <v>6</v>
      </c>
      <c r="AB32" s="13" t="s">
        <v>6</v>
      </c>
      <c r="AC32" s="63"/>
      <c r="AD32" s="63"/>
      <c r="AE32" s="5">
        <v>7</v>
      </c>
    </row>
    <row r="33" spans="1:32" ht="34.200000000000003" customHeight="1" thickBot="1">
      <c r="A33" s="11" t="s">
        <v>38</v>
      </c>
      <c r="B33" s="4">
        <v>44875.333333333336</v>
      </c>
      <c r="C33" s="18">
        <f>Table10510123458[[#This Row],[Date]]</f>
        <v>44875.333333333336</v>
      </c>
      <c r="D33" s="18">
        <f>Table10510123458[[#This Row],[Date]]+1/24</f>
        <v>44875.375</v>
      </c>
      <c r="E33" s="18">
        <f>Table10510123458[[#This Row],[Class Start Date/Time]]+(240/1440)</f>
        <v>44875.541666666664</v>
      </c>
      <c r="F33" s="18">
        <f>Table10510123458[[#This Row],[Lunch Start Date/Time]]+0.5/24</f>
        <v>44875.5625</v>
      </c>
      <c r="G33" s="18" t="s">
        <v>6</v>
      </c>
      <c r="H33" s="18">
        <f>Table10510123458[[#This Row],[iPad Optimization Start Date/Time]]+1.5/24</f>
        <v>44875.625</v>
      </c>
      <c r="I33" s="19">
        <f>Table10510123458[[#This Row],[iPad Deployment Start Date/Time]]</f>
        <v>44875.333333333336</v>
      </c>
      <c r="J33" s="17" t="s">
        <v>44</v>
      </c>
      <c r="K33" s="22">
        <f>Table10510123458[[#This Row],[End Date/Time]]</f>
        <v>44875.625</v>
      </c>
      <c r="L33" s="19">
        <f>Table10510123458[[#This Row],[iPad Deployment Start Date/Time]]</f>
        <v>44875.333333333336</v>
      </c>
      <c r="M33" s="18" t="s">
        <v>44</v>
      </c>
      <c r="N33" s="22">
        <f>Table10510123458[[#This Row],[Class Start Date/Time]]</f>
        <v>44875.375</v>
      </c>
      <c r="O33" s="19">
        <f>Table10510123458[[#This Row],[Class Start Date/Time]]</f>
        <v>44875.375</v>
      </c>
      <c r="P33" s="18" t="s">
        <v>44</v>
      </c>
      <c r="Q33" s="22">
        <f>Table10510123458[[#This Row],[Lunch Start Date/Time]]</f>
        <v>44875.541666666664</v>
      </c>
      <c r="R33" s="19">
        <f>Table10510123458[[#This Row],[iPad Optimization Start Date/Time]]</f>
        <v>44875.5625</v>
      </c>
      <c r="S33" s="18" t="s">
        <v>44</v>
      </c>
      <c r="T33" s="22">
        <f>Table10510123458[[#This Row],[End Date/Time]]</f>
        <v>44875.625</v>
      </c>
      <c r="U33" s="19" t="str">
        <f>Table10510123458[[#This Row],[VF &amp; CP Start Date/Time]]</f>
        <v>N/A</v>
      </c>
      <c r="V33" s="18" t="s">
        <v>44</v>
      </c>
      <c r="W33" s="22">
        <f>Table10510123458[[#This Row],[End Date/Time]]</f>
        <v>44875.625</v>
      </c>
      <c r="X33" s="5" t="s">
        <v>81</v>
      </c>
      <c r="Y33" s="5">
        <v>4</v>
      </c>
      <c r="Z33" s="5" t="s">
        <v>82</v>
      </c>
      <c r="AA33" s="13" t="s">
        <v>6</v>
      </c>
      <c r="AB33" s="13" t="s">
        <v>6</v>
      </c>
      <c r="AC33" s="63"/>
      <c r="AD33" s="63"/>
      <c r="AE33" s="5">
        <v>7</v>
      </c>
    </row>
    <row r="34" spans="1:32" ht="34.200000000000003" customHeight="1" thickBot="1">
      <c r="A34" s="11" t="s">
        <v>10</v>
      </c>
      <c r="B34" s="4">
        <v>44879.541666666664</v>
      </c>
      <c r="C34" s="18">
        <f>Table10510123458[[#This Row],[Date]]</f>
        <v>44879.541666666664</v>
      </c>
      <c r="D34" s="18">
        <f>C34+1/24</f>
        <v>44879.583333333328</v>
      </c>
      <c r="E34" s="18" t="s">
        <v>6</v>
      </c>
      <c r="F34" s="18" t="s">
        <v>6</v>
      </c>
      <c r="G34" s="18" t="s">
        <v>6</v>
      </c>
      <c r="H34" s="18" t="s">
        <v>6</v>
      </c>
      <c r="I34" s="19">
        <f>Table10510123458[[#This Row],[iPad Deployment Start Date/Time]]</f>
        <v>44879.541666666664</v>
      </c>
      <c r="J34" s="17" t="s">
        <v>44</v>
      </c>
      <c r="K34" s="22">
        <f>Table10510123458[[#This Row],[iPad Deployment Start Date/Time]]+3.5/24</f>
        <v>44879.6875</v>
      </c>
      <c r="L34" s="19">
        <f>Table10510123458[[#This Row],[iPad Deployment Start Date/Time]]</f>
        <v>44879.541666666664</v>
      </c>
      <c r="M34" s="18" t="s">
        <v>44</v>
      </c>
      <c r="N34" s="22">
        <f>Table10510123458[[#This Row],[Class Start Date/Time]]</f>
        <v>44879.583333333328</v>
      </c>
      <c r="O34" s="19">
        <f>Table10510123458[[#This Row],[Class Start Date/Time]]</f>
        <v>44879.583333333328</v>
      </c>
      <c r="P34" s="18" t="s">
        <v>44</v>
      </c>
      <c r="Q34" s="22">
        <f>Table10510123458[[#This Row],[End Time]]</f>
        <v>44879.6875</v>
      </c>
      <c r="R34" s="19" t="str">
        <f>Table10510123458[[#This Row],[iPad Optimization Start Date/Time]]</f>
        <v>N/A</v>
      </c>
      <c r="S34" s="18" t="s">
        <v>44</v>
      </c>
      <c r="T34" s="22" t="str">
        <f>Table10510123458[[#This Row],[VF &amp; CP Start Date/Time]]</f>
        <v>N/A</v>
      </c>
      <c r="U34" s="19" t="str">
        <f>Table10510123458[[#This Row],[VF &amp; CP Start Date/Time]]</f>
        <v>N/A</v>
      </c>
      <c r="V34" s="18" t="s">
        <v>44</v>
      </c>
      <c r="W34" s="24" t="s">
        <v>6</v>
      </c>
      <c r="X34" s="5" t="s">
        <v>81</v>
      </c>
      <c r="Y34" s="5">
        <v>4</v>
      </c>
      <c r="Z34" s="5" t="s">
        <v>82</v>
      </c>
      <c r="AA34" s="13" t="s">
        <v>6</v>
      </c>
      <c r="AB34" s="13" t="s">
        <v>6</v>
      </c>
      <c r="AC34" s="63"/>
      <c r="AD34" s="63"/>
      <c r="AE34" s="5">
        <v>3.500000000000008</v>
      </c>
    </row>
    <row r="35" spans="1:32" ht="34.200000000000003" customHeight="1" thickBot="1">
      <c r="A35" s="11" t="s">
        <v>10</v>
      </c>
      <c r="B35" s="4">
        <v>44880.541666666664</v>
      </c>
      <c r="C35" s="18">
        <f>Table10510123458[[#This Row],[Date]]</f>
        <v>44880.541666666664</v>
      </c>
      <c r="D35" s="18">
        <f>C35+1/24</f>
        <v>44880.583333333328</v>
      </c>
      <c r="E35" s="18" t="s">
        <v>6</v>
      </c>
      <c r="F35" s="18" t="s">
        <v>6</v>
      </c>
      <c r="G35" s="18" t="s">
        <v>6</v>
      </c>
      <c r="H35" s="18" t="s">
        <v>6</v>
      </c>
      <c r="I35" s="19">
        <f>Table10510123458[[#This Row],[iPad Deployment Start Date/Time]]</f>
        <v>44880.541666666664</v>
      </c>
      <c r="J35" s="17" t="s">
        <v>44</v>
      </c>
      <c r="K35" s="22">
        <f>Table10510123458[[#This Row],[iPad Deployment Start Date/Time]]+3.5/24</f>
        <v>44880.6875</v>
      </c>
      <c r="L35" s="19">
        <f>Table10510123458[[#This Row],[iPad Deployment Start Date/Time]]</f>
        <v>44880.541666666664</v>
      </c>
      <c r="M35" s="18" t="s">
        <v>44</v>
      </c>
      <c r="N35" s="22">
        <f>Table10510123458[[#This Row],[Class Start Date/Time]]</f>
        <v>44880.583333333328</v>
      </c>
      <c r="O35" s="19">
        <f>Table10510123458[[#This Row],[Class Start Date/Time]]</f>
        <v>44880.583333333328</v>
      </c>
      <c r="P35" s="18" t="s">
        <v>44</v>
      </c>
      <c r="Q35" s="22">
        <f>Table10510123458[[#This Row],[End Time]]</f>
        <v>44880.6875</v>
      </c>
      <c r="R35" s="19" t="str">
        <f>Table10510123458[[#This Row],[iPad Optimization Start Date/Time]]</f>
        <v>N/A</v>
      </c>
      <c r="S35" s="18" t="s">
        <v>44</v>
      </c>
      <c r="T35" s="22" t="str">
        <f>Table10510123458[[#This Row],[VF &amp; CP Start Date/Time]]</f>
        <v>N/A</v>
      </c>
      <c r="U35" s="19" t="str">
        <f>Table10510123458[[#This Row],[VF &amp; CP Start Date/Time]]</f>
        <v>N/A</v>
      </c>
      <c r="V35" s="18" t="s">
        <v>44</v>
      </c>
      <c r="W35" s="24" t="s">
        <v>6</v>
      </c>
      <c r="X35" s="5" t="s">
        <v>81</v>
      </c>
      <c r="Y35" s="5">
        <v>4</v>
      </c>
      <c r="Z35" s="5" t="s">
        <v>82</v>
      </c>
      <c r="AA35" s="13" t="s">
        <v>6</v>
      </c>
      <c r="AB35" s="13" t="s">
        <v>6</v>
      </c>
      <c r="AC35" s="63"/>
      <c r="AD35" s="63"/>
      <c r="AE35" s="5">
        <v>3.500000000000008</v>
      </c>
    </row>
    <row r="36" spans="1:32" ht="19.95" customHeight="1"/>
    <row r="37" spans="1:32" ht="19.95" customHeight="1"/>
    <row r="38" spans="1:32" ht="19.95" customHeight="1"/>
    <row r="39" spans="1:32" ht="19.95" customHeight="1"/>
    <row r="40" spans="1:32" ht="19.95" customHeight="1"/>
    <row r="41" spans="1:32" ht="19.95" customHeight="1"/>
    <row r="42" spans="1:32" ht="19.95" customHeight="1"/>
    <row r="43" spans="1:32" ht="19.95" customHeight="1"/>
    <row r="44" spans="1:32" ht="19.95" customHeight="1"/>
    <row r="45" spans="1:32" ht="19.95" customHeight="1"/>
    <row r="46" spans="1:32" ht="19.95" customHeight="1"/>
    <row r="47" spans="1:32" s="7" customFormat="1" ht="19.95" customHeight="1">
      <c r="A47" s="3"/>
      <c r="B47" s="3"/>
      <c r="C47" s="3"/>
      <c r="D47" s="12"/>
      <c r="E47" s="12"/>
      <c r="F47" s="12"/>
      <c r="G47" s="12"/>
      <c r="H47" s="12"/>
      <c r="I47" s="12"/>
      <c r="J47" s="21"/>
      <c r="K47" s="15"/>
      <c r="L47" s="10"/>
      <c r="M47" s="23"/>
      <c r="N47" s="9"/>
      <c r="O47" s="10"/>
      <c r="P47" s="9"/>
      <c r="Q47" s="9"/>
      <c r="R47" s="15"/>
      <c r="S47" s="15"/>
      <c r="T47" s="9"/>
      <c r="U47" s="9"/>
      <c r="V47" s="3"/>
      <c r="W47" s="9"/>
      <c r="X47" s="3"/>
      <c r="Y47" s="3"/>
      <c r="Z47" s="3"/>
      <c r="AA47" s="3"/>
      <c r="AB47" s="3"/>
      <c r="AC47" s="3"/>
      <c r="AD47" s="3"/>
      <c r="AE47" s="3"/>
      <c r="AF47" s="3"/>
    </row>
    <row r="51" spans="1:32" s="16" customFormat="1">
      <c r="A51" s="3"/>
      <c r="B51" s="3"/>
      <c r="C51" s="3"/>
      <c r="D51" s="12"/>
      <c r="E51" s="12"/>
      <c r="F51" s="12"/>
      <c r="G51" s="12"/>
      <c r="H51" s="12"/>
      <c r="I51" s="12"/>
      <c r="J51" s="21"/>
      <c r="K51" s="15"/>
      <c r="L51" s="10"/>
      <c r="M51" s="23"/>
      <c r="N51" s="9"/>
      <c r="O51" s="10"/>
      <c r="P51" s="9"/>
      <c r="Q51" s="9"/>
      <c r="R51" s="15"/>
      <c r="S51" s="15"/>
      <c r="T51" s="9"/>
      <c r="U51" s="9"/>
      <c r="V51" s="3"/>
      <c r="W51" s="9"/>
      <c r="X51" s="3"/>
      <c r="Y51" s="3"/>
      <c r="Z51" s="3"/>
      <c r="AA51" s="3"/>
      <c r="AB51" s="3"/>
      <c r="AC51" s="3"/>
      <c r="AD51" s="3"/>
      <c r="AE51" s="3"/>
      <c r="AF51" s="3"/>
    </row>
    <row r="57" spans="1:32" s="16" customFormat="1">
      <c r="A57" s="3"/>
      <c r="B57" s="3"/>
      <c r="C57" s="3"/>
      <c r="D57" s="12"/>
      <c r="E57" s="12"/>
      <c r="F57" s="12"/>
      <c r="G57" s="12"/>
      <c r="H57" s="12"/>
      <c r="I57" s="12"/>
      <c r="J57" s="21"/>
      <c r="K57" s="15"/>
      <c r="L57" s="10"/>
      <c r="M57" s="23"/>
      <c r="N57" s="9"/>
      <c r="O57" s="10"/>
      <c r="P57" s="9"/>
      <c r="Q57" s="9"/>
      <c r="R57" s="15"/>
      <c r="S57" s="15"/>
      <c r="T57" s="9"/>
      <c r="U57" s="9"/>
      <c r="V57" s="3"/>
      <c r="W57" s="9"/>
      <c r="X57" s="3"/>
      <c r="Y57" s="3"/>
      <c r="Z57" s="3"/>
      <c r="AA57" s="3"/>
      <c r="AB57" s="3"/>
      <c r="AC57" s="3"/>
      <c r="AD57" s="3"/>
      <c r="AE57" s="3"/>
      <c r="AF57" s="3"/>
    </row>
  </sheetData>
  <mergeCells count="19">
    <mergeCell ref="A12:AE12"/>
    <mergeCell ref="I13:K13"/>
    <mergeCell ref="L13:N13"/>
    <mergeCell ref="O13:Q13"/>
    <mergeCell ref="R13:T13"/>
    <mergeCell ref="U13:W13"/>
    <mergeCell ref="AA13:AB13"/>
    <mergeCell ref="A11:AE11"/>
    <mergeCell ref="A1:AE3"/>
    <mergeCell ref="A4:AE4"/>
    <mergeCell ref="A5:AE5"/>
    <mergeCell ref="A6:AE6"/>
    <mergeCell ref="A7:AE7"/>
    <mergeCell ref="A8:AE8"/>
    <mergeCell ref="A9:I9"/>
    <mergeCell ref="J9:AE9"/>
    <mergeCell ref="B10:K10"/>
    <mergeCell ref="Y10:Z10"/>
    <mergeCell ref="AA10:AE10"/>
  </mergeCells>
  <hyperlinks>
    <hyperlink ref="J9" r:id="rId1" xr:uid="{95D7A1A5-31F2-4F25-BD19-0BB59F3DC132}"/>
    <hyperlink ref="X15" r:id="rId2" display="https://promisepoint.com/DocumentLibraryManager/Versions/Download/8e7bafd1-c643-ed11-8123-005056011796" xr:uid="{A6260D32-271F-4647-8B53-79C83D9E06A8}"/>
    <hyperlink ref="X16" r:id="rId3" display="https://promisepoint.com/DocumentLibraryManager/Versions/Download/d97b7945-c643-ed11-8123-005056011796" xr:uid="{E5525963-572B-4A80-BBFC-BA316599C1E9}"/>
    <hyperlink ref="X17" r:id="rId4" display="https://promisepoint.com/DocumentLibraryManager/Versions/Download/5a69b679-c643-ed11-8123-005056011796" xr:uid="{79C0FD2F-171A-41DD-BD5B-14C3C3F2A065}"/>
    <hyperlink ref="X18" r:id="rId5" display="https://promisepoint.com/DocumentLibraryManager/Versions/Download/de9d3ac1-c643-ed11-8123-005056011796" xr:uid="{BBFFE229-5BED-42DA-B0CB-25DD672A0CD3}"/>
    <hyperlink ref="X19" r:id="rId6" display="https://promisepoint.com/DocumentLibraryManager/Versions/Download/c9f143e4-c643-ed11-8123-005056011796" xr:uid="{38D3EF56-36C9-45C0-A499-369CFFFE2085}"/>
  </hyperlinks>
  <pageMargins left="0.25" right="0.25" top="0.75" bottom="0.75" header="0.3" footer="0.3"/>
  <pageSetup scale="68" fitToHeight="0" orientation="landscape" r:id="rId7"/>
  <drawing r:id="rId8"/>
  <tableParts count="1">
    <tablePart r:id="rId9"/>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F9AC9-E496-4452-A1CF-9BF6E9135476}">
  <sheetPr codeName="Sheet7">
    <tabColor rgb="FF006877"/>
    <pageSetUpPr fitToPage="1"/>
  </sheetPr>
  <dimension ref="A1:AF76"/>
  <sheetViews>
    <sheetView zoomScale="70" zoomScaleNormal="70" workbookViewId="0">
      <selection sqref="A1:AE3"/>
    </sheetView>
  </sheetViews>
  <sheetFormatPr defaultColWidth="8.77734375" defaultRowHeight="14.4"/>
  <cols>
    <col min="1" max="1" width="30.77734375" style="3" customWidth="1"/>
    <col min="2" max="2" width="30.109375" style="3" bestFit="1" customWidth="1"/>
    <col min="3" max="3" width="23.6640625" style="3" hidden="1" customWidth="1"/>
    <col min="4" max="4" width="22.33203125" style="12" hidden="1" customWidth="1"/>
    <col min="5" max="5" width="14.109375" style="12" hidden="1" customWidth="1"/>
    <col min="6" max="6" width="24.33203125" style="12" hidden="1" customWidth="1"/>
    <col min="7" max="7" width="16.109375" style="12" hidden="1" customWidth="1"/>
    <col min="8" max="8" width="16" style="12" hidden="1" customWidth="1"/>
    <col min="9" max="9" width="9.5546875" style="12" customWidth="1"/>
    <col min="10" max="10" width="4.44140625" style="21" bestFit="1" customWidth="1"/>
    <col min="11" max="11" width="9.5546875" style="15" customWidth="1"/>
    <col min="12" max="12" width="13.5546875" style="10" hidden="1" customWidth="1"/>
    <col min="13" max="13" width="4.44140625" style="23" hidden="1" customWidth="1"/>
    <col min="14" max="14" width="18.21875" style="9" hidden="1" customWidth="1"/>
    <col min="15" max="15" width="12.21875" style="10" hidden="1" customWidth="1"/>
    <col min="16" max="16" width="4.44140625" style="9" hidden="1" customWidth="1"/>
    <col min="17" max="17" width="14.109375" style="9" hidden="1" customWidth="1"/>
    <col min="18" max="18" width="12.21875" style="15" hidden="1" customWidth="1"/>
    <col min="19" max="19" width="4.44140625" style="15" hidden="1" customWidth="1"/>
    <col min="20" max="20" width="16" style="9" hidden="1" customWidth="1"/>
    <col min="21" max="21" width="12.21875" style="9" hidden="1" customWidth="1"/>
    <col min="22" max="22" width="4.44140625" style="3" hidden="1" customWidth="1"/>
    <col min="23" max="23" width="14.109375" style="9" hidden="1" customWidth="1"/>
    <col min="24" max="24" width="34.88671875" style="3" bestFit="1" customWidth="1"/>
    <col min="25" max="25" width="9" style="3" customWidth="1"/>
    <col min="26" max="26" width="27.33203125" style="3" customWidth="1"/>
    <col min="27" max="27" width="15.33203125" style="3" hidden="1" customWidth="1"/>
    <col min="28" max="28" width="22.5546875" style="3" hidden="1" customWidth="1"/>
    <col min="29" max="30" width="14.109375" style="3" customWidth="1"/>
    <col min="31" max="31" width="10.33203125" style="3" customWidth="1"/>
    <col min="32" max="32" width="11.5546875" style="3" bestFit="1" customWidth="1"/>
    <col min="33" max="16384" width="8.77734375" style="3"/>
  </cols>
  <sheetData>
    <row r="1" spans="1:31" ht="14.55" customHeight="1">
      <c r="A1" s="124" t="s">
        <v>132</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row>
    <row r="2" spans="1:31" ht="14.55" customHeight="1">
      <c r="A2" s="124"/>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row>
    <row r="3" spans="1:31" ht="14.4" customHeight="1">
      <c r="A3" s="124"/>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row>
    <row r="4" spans="1:31" s="1" customFormat="1" ht="45.6" customHeight="1">
      <c r="A4" s="166" t="s">
        <v>4</v>
      </c>
      <c r="B4" s="166"/>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row>
    <row r="5" spans="1:31" s="1" customFormat="1" ht="45.6" customHeight="1">
      <c r="A5" s="151" t="s">
        <v>118</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row>
    <row r="6" spans="1:31" ht="73.2" customHeight="1">
      <c r="A6" s="138" t="s">
        <v>116</v>
      </c>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row>
    <row r="7" spans="1:31" s="1" customFormat="1" ht="45.6" customHeight="1">
      <c r="A7" s="168" t="s">
        <v>125</v>
      </c>
      <c r="B7" s="168"/>
      <c r="C7" s="168"/>
      <c r="D7" s="168"/>
      <c r="E7" s="168"/>
      <c r="F7" s="168"/>
      <c r="G7" s="168"/>
      <c r="H7" s="168"/>
      <c r="I7" s="168"/>
      <c r="J7" s="168"/>
      <c r="K7" s="168"/>
      <c r="L7" s="168"/>
      <c r="M7" s="168"/>
      <c r="N7" s="168"/>
      <c r="O7" s="168"/>
      <c r="P7" s="168"/>
      <c r="Q7" s="168"/>
      <c r="R7" s="168"/>
      <c r="S7" s="168"/>
      <c r="T7" s="168"/>
      <c r="U7" s="168"/>
      <c r="V7" s="168"/>
      <c r="W7" s="168"/>
      <c r="X7" s="168"/>
      <c r="Y7" s="168"/>
      <c r="Z7" s="168"/>
      <c r="AA7" s="168"/>
      <c r="AB7" s="168"/>
      <c r="AC7" s="168"/>
      <c r="AD7" s="168"/>
      <c r="AE7" s="168"/>
    </row>
    <row r="8" spans="1:31" s="1" customFormat="1" ht="70.8" customHeight="1">
      <c r="A8" s="167" t="s">
        <v>126</v>
      </c>
      <c r="B8" s="167"/>
      <c r="C8" s="167"/>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row>
    <row r="9" spans="1:31" s="1" customFormat="1" ht="31.2" customHeight="1">
      <c r="A9" s="148" t="s">
        <v>127</v>
      </c>
      <c r="B9" s="148"/>
      <c r="C9" s="148"/>
      <c r="D9" s="148"/>
      <c r="E9" s="148"/>
      <c r="F9" s="148"/>
      <c r="G9" s="148"/>
      <c r="H9" s="148"/>
      <c r="I9" s="148"/>
      <c r="J9" s="149" t="s">
        <v>128</v>
      </c>
      <c r="K9" s="149"/>
      <c r="L9" s="149"/>
      <c r="M9" s="149"/>
      <c r="N9" s="149"/>
      <c r="O9" s="149"/>
      <c r="P9" s="149"/>
      <c r="Q9" s="149"/>
      <c r="R9" s="149"/>
      <c r="S9" s="149"/>
      <c r="T9" s="149"/>
      <c r="U9" s="149"/>
      <c r="V9" s="149"/>
      <c r="W9" s="149"/>
      <c r="X9" s="149"/>
      <c r="Y9" s="149"/>
      <c r="Z9" s="149"/>
      <c r="AA9" s="149"/>
      <c r="AB9" s="149"/>
      <c r="AC9" s="149"/>
      <c r="AD9" s="149"/>
      <c r="AE9" s="149"/>
    </row>
    <row r="10" spans="1:31" s="59" customFormat="1" ht="30.6" customHeight="1">
      <c r="A10" s="60" t="s">
        <v>95</v>
      </c>
      <c r="B10" s="169" t="s">
        <v>96</v>
      </c>
      <c r="C10" s="169"/>
      <c r="D10" s="169"/>
      <c r="E10" s="169"/>
      <c r="F10" s="169"/>
      <c r="G10" s="169"/>
      <c r="H10" s="169"/>
      <c r="I10" s="169"/>
      <c r="J10" s="169"/>
      <c r="K10" s="169"/>
      <c r="L10" s="60"/>
      <c r="M10" s="60"/>
      <c r="N10" s="60"/>
      <c r="O10" s="60"/>
      <c r="P10" s="60"/>
      <c r="Q10" s="60"/>
      <c r="R10" s="60"/>
      <c r="S10" s="60"/>
      <c r="T10" s="60"/>
      <c r="U10" s="60"/>
      <c r="V10" s="60"/>
      <c r="W10" s="60"/>
      <c r="X10" s="60" t="s">
        <v>97</v>
      </c>
      <c r="Y10" s="170" t="s">
        <v>98</v>
      </c>
      <c r="Z10" s="170"/>
      <c r="AA10" s="169" t="s">
        <v>129</v>
      </c>
      <c r="AB10" s="169"/>
      <c r="AC10" s="169"/>
      <c r="AD10" s="169"/>
      <c r="AE10" s="169"/>
    </row>
    <row r="11" spans="1:31" s="1" customFormat="1" ht="21">
      <c r="A11" s="165"/>
      <c r="B11" s="165"/>
      <c r="C11" s="165"/>
      <c r="D11" s="165"/>
      <c r="E11" s="165"/>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E11" s="165"/>
    </row>
    <row r="12" spans="1:31" ht="23.4">
      <c r="A12" s="162" t="s">
        <v>25</v>
      </c>
      <c r="B12" s="162"/>
      <c r="C12" s="162"/>
      <c r="D12" s="162"/>
      <c r="E12" s="162"/>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row>
    <row r="13" spans="1:31" ht="14.55" customHeight="1">
      <c r="A13" s="94"/>
      <c r="B13" s="94"/>
      <c r="C13" s="95"/>
      <c r="D13" s="96"/>
      <c r="E13" s="96"/>
      <c r="F13" s="97"/>
      <c r="G13" s="97"/>
      <c r="H13" s="97"/>
      <c r="I13" s="163" t="s">
        <v>46</v>
      </c>
      <c r="J13" s="163"/>
      <c r="K13" s="163"/>
      <c r="L13" s="163" t="s">
        <v>51</v>
      </c>
      <c r="M13" s="163"/>
      <c r="N13" s="163"/>
      <c r="O13" s="160" t="s">
        <v>56</v>
      </c>
      <c r="P13" s="160"/>
      <c r="Q13" s="160"/>
      <c r="R13" s="163" t="s">
        <v>52</v>
      </c>
      <c r="S13" s="163"/>
      <c r="T13" s="163"/>
      <c r="U13" s="160" t="s">
        <v>60</v>
      </c>
      <c r="V13" s="160"/>
      <c r="W13" s="160"/>
      <c r="X13" s="98"/>
      <c r="Y13" s="98"/>
      <c r="Z13" s="98"/>
      <c r="AA13" s="161" t="s">
        <v>67</v>
      </c>
      <c r="AB13" s="161"/>
      <c r="AC13" s="99" t="s">
        <v>69</v>
      </c>
      <c r="AD13" s="99" t="s">
        <v>68</v>
      </c>
      <c r="AE13" s="98"/>
    </row>
    <row r="14" spans="1:31" s="16" customFormat="1" ht="28.8" customHeight="1">
      <c r="A14" s="100" t="s">
        <v>0</v>
      </c>
      <c r="B14" s="101" t="s">
        <v>1</v>
      </c>
      <c r="C14" s="102" t="s">
        <v>45</v>
      </c>
      <c r="D14" s="102" t="s">
        <v>39</v>
      </c>
      <c r="E14" s="103" t="s">
        <v>40</v>
      </c>
      <c r="F14" s="103" t="s">
        <v>41</v>
      </c>
      <c r="G14" s="103" t="s">
        <v>42</v>
      </c>
      <c r="H14" s="103" t="s">
        <v>33</v>
      </c>
      <c r="I14" s="103" t="s">
        <v>100</v>
      </c>
      <c r="J14" s="103" t="s">
        <v>48</v>
      </c>
      <c r="K14" s="103" t="s">
        <v>101</v>
      </c>
      <c r="L14" s="103" t="s">
        <v>49</v>
      </c>
      <c r="M14" s="103" t="s">
        <v>47</v>
      </c>
      <c r="N14" s="103" t="s">
        <v>50</v>
      </c>
      <c r="O14" s="103" t="s">
        <v>57</v>
      </c>
      <c r="P14" s="103" t="s">
        <v>58</v>
      </c>
      <c r="Q14" s="103" t="s">
        <v>59</v>
      </c>
      <c r="R14" s="103" t="s">
        <v>54</v>
      </c>
      <c r="S14" s="103" t="s">
        <v>55</v>
      </c>
      <c r="T14" s="103" t="s">
        <v>53</v>
      </c>
      <c r="U14" s="103" t="s">
        <v>61</v>
      </c>
      <c r="V14" s="103" t="s">
        <v>62</v>
      </c>
      <c r="W14" s="103" t="s">
        <v>63</v>
      </c>
      <c r="X14" s="104" t="s">
        <v>2</v>
      </c>
      <c r="Y14" s="104" t="s">
        <v>8</v>
      </c>
      <c r="Z14" s="100" t="s">
        <v>73</v>
      </c>
      <c r="AA14" s="104" t="s">
        <v>64</v>
      </c>
      <c r="AB14" s="104" t="s">
        <v>65</v>
      </c>
      <c r="AC14" s="100" t="s">
        <v>70</v>
      </c>
      <c r="AD14" s="104" t="s">
        <v>66</v>
      </c>
      <c r="AE14" s="105" t="s">
        <v>75</v>
      </c>
    </row>
    <row r="15" spans="1:31" ht="34.200000000000003" customHeight="1">
      <c r="A15" s="11" t="s">
        <v>7</v>
      </c>
      <c r="B15" s="4">
        <v>44839.333333333336</v>
      </c>
      <c r="C15" s="18">
        <f>Table1051012347[[#This Row],[Date]]</f>
        <v>44839.333333333336</v>
      </c>
      <c r="D15" s="18">
        <f>C15</f>
        <v>44839.333333333336</v>
      </c>
      <c r="E15" s="18">
        <f>Table1051012347[[#This Row],[Class Start Date/Time]]+(240/1440)</f>
        <v>44839.5</v>
      </c>
      <c r="F15" s="18" t="s">
        <v>6</v>
      </c>
      <c r="G15" s="18">
        <f>Table1051012347[[#This Row],[Lunch Start Date/Time]]+(60/1440)</f>
        <v>44839.541666666664</v>
      </c>
      <c r="H15" s="18">
        <f>Table1051012347[[#This Row],[VF &amp; CP Start Date/Time]]+(60/1440)</f>
        <v>44839.583333333328</v>
      </c>
      <c r="I15" s="19">
        <f>Table1051012347[[#This Row],[iPad Deployment Start Date/Time]]</f>
        <v>44839.333333333336</v>
      </c>
      <c r="J15" s="17" t="s">
        <v>44</v>
      </c>
      <c r="K15" s="22">
        <f>Table1051012347[[#This Row],[End Date/Time]]</f>
        <v>44839.583333333328</v>
      </c>
      <c r="L15" s="19" t="str">
        <f>Table1051012347[[#This Row],[iPad Optimization Start Date/Time]]</f>
        <v>N/A</v>
      </c>
      <c r="M15" s="18" t="s">
        <v>44</v>
      </c>
      <c r="N15" s="22" t="s">
        <v>6</v>
      </c>
      <c r="O15" s="19">
        <f>Table1051012347[[#This Row],[Class Start Date/Time]]</f>
        <v>44839.333333333336</v>
      </c>
      <c r="P15" s="18" t="s">
        <v>44</v>
      </c>
      <c r="Q15" s="22">
        <f>Table1051012347[[#This Row],[Lunch Start Date/Time]]</f>
        <v>44839.5</v>
      </c>
      <c r="R15" s="19" t="str">
        <f>Table1051012347[[#This Row],[iPad Optimization Start Date/Time]]</f>
        <v>N/A</v>
      </c>
      <c r="S15" s="18" t="s">
        <v>44</v>
      </c>
      <c r="T15" s="22" t="str">
        <f>Table1051012347[[#This Row],[iPad Optimization Start Date/Time]]</f>
        <v>N/A</v>
      </c>
      <c r="U15" s="19">
        <f>Table1051012347[[#This Row],[VF &amp; CP Start Date/Time]]</f>
        <v>44839.541666666664</v>
      </c>
      <c r="V15" s="18" t="s">
        <v>44</v>
      </c>
      <c r="W15" s="22">
        <f>Table1051012347[[#This Row],[End Date/Time]]</f>
        <v>44839.583333333328</v>
      </c>
      <c r="X15" s="5" t="s">
        <v>84</v>
      </c>
      <c r="Y15" s="5">
        <v>5</v>
      </c>
      <c r="Z15" s="5" t="s">
        <v>83</v>
      </c>
      <c r="AA15" s="5" t="s">
        <v>6</v>
      </c>
      <c r="AB15" s="5" t="s">
        <v>6</v>
      </c>
      <c r="AC15" s="13" t="s">
        <v>6</v>
      </c>
      <c r="AD15" s="13" t="s">
        <v>6</v>
      </c>
      <c r="AE15" s="5">
        <v>6</v>
      </c>
    </row>
    <row r="16" spans="1:31" ht="34.200000000000003" customHeight="1">
      <c r="A16" s="11" t="s">
        <v>7</v>
      </c>
      <c r="B16" s="4">
        <v>44839.333333333336</v>
      </c>
      <c r="C16" s="18">
        <f>Table1051012347[[#This Row],[Date]]</f>
        <v>44839.333333333336</v>
      </c>
      <c r="D16" s="18">
        <f>C16</f>
        <v>44839.333333333336</v>
      </c>
      <c r="E16" s="18">
        <f>Table1051012347[[#This Row],[Class Start Date/Time]]+(240/1440)</f>
        <v>44839.5</v>
      </c>
      <c r="F16" s="18" t="s">
        <v>6</v>
      </c>
      <c r="G16" s="18">
        <f>Table1051012347[[#This Row],[Lunch Start Date/Time]]+(60/1440)</f>
        <v>44839.541666666664</v>
      </c>
      <c r="H16" s="18">
        <f>Table1051012347[[#This Row],[VF &amp; CP Start Date/Time]]+(60/1440)</f>
        <v>44839.583333333328</v>
      </c>
      <c r="I16" s="19">
        <f>Table1051012347[[#This Row],[iPad Deployment Start Date/Time]]</f>
        <v>44839.333333333336</v>
      </c>
      <c r="J16" s="17" t="s">
        <v>44</v>
      </c>
      <c r="K16" s="22">
        <f>Table1051012347[[#This Row],[End Date/Time]]</f>
        <v>44839.583333333328</v>
      </c>
      <c r="L16" s="19" t="str">
        <f>Table1051012347[[#This Row],[iPad Optimization Start Date/Time]]</f>
        <v>N/A</v>
      </c>
      <c r="M16" s="18" t="s">
        <v>44</v>
      </c>
      <c r="N16" s="22" t="s">
        <v>6</v>
      </c>
      <c r="O16" s="19">
        <f>Table1051012347[[#This Row],[Class Start Date/Time]]</f>
        <v>44839.333333333336</v>
      </c>
      <c r="P16" s="18" t="s">
        <v>44</v>
      </c>
      <c r="Q16" s="22">
        <f>Table1051012347[[#This Row],[Lunch Start Date/Time]]</f>
        <v>44839.5</v>
      </c>
      <c r="R16" s="19" t="str">
        <f>Table1051012347[[#This Row],[iPad Optimization Start Date/Time]]</f>
        <v>N/A</v>
      </c>
      <c r="S16" s="18" t="s">
        <v>44</v>
      </c>
      <c r="T16" s="22" t="str">
        <f>Table1051012347[[#This Row],[iPad Optimization Start Date/Time]]</f>
        <v>N/A</v>
      </c>
      <c r="U16" s="19">
        <f>Table1051012347[[#This Row],[VF &amp; CP Start Date/Time]]</f>
        <v>44839.541666666664</v>
      </c>
      <c r="V16" s="18" t="s">
        <v>44</v>
      </c>
      <c r="W16" s="22">
        <f>Table1051012347[[#This Row],[End Date/Time]]</f>
        <v>44839.583333333328</v>
      </c>
      <c r="X16" s="5" t="s">
        <v>83</v>
      </c>
      <c r="Y16" s="5" t="s">
        <v>6</v>
      </c>
      <c r="Z16" s="5" t="s">
        <v>6</v>
      </c>
      <c r="AA16" s="5" t="s">
        <v>76</v>
      </c>
      <c r="AB16" s="5" t="s">
        <v>71</v>
      </c>
      <c r="AC16" s="13" t="s">
        <v>6</v>
      </c>
      <c r="AD16" s="13" t="s">
        <v>6</v>
      </c>
      <c r="AE16" s="5">
        <v>6</v>
      </c>
    </row>
    <row r="17" spans="1:31" ht="34.200000000000003" customHeight="1">
      <c r="A17" s="33" t="s">
        <v>93</v>
      </c>
      <c r="B17" s="34">
        <v>44840.333333333336</v>
      </c>
      <c r="C17" s="35" t="s">
        <v>6</v>
      </c>
      <c r="D17" s="36">
        <f>B17</f>
        <v>44840.333333333336</v>
      </c>
      <c r="E17" s="35" t="s">
        <v>6</v>
      </c>
      <c r="F17" s="35" t="s">
        <v>6</v>
      </c>
      <c r="G17" s="35" t="s">
        <v>6</v>
      </c>
      <c r="H17" s="36">
        <f>Table1051012347[[#This Row],[Class Start Date/Time]]+1/24</f>
        <v>44840.375</v>
      </c>
      <c r="I17" s="37">
        <f>Table1051012347[[#This Row],[Class Start Date/Time]]</f>
        <v>44840.333333333336</v>
      </c>
      <c r="J17" s="35" t="s">
        <v>44</v>
      </c>
      <c r="K17" s="38">
        <f>Table1051012347[[#This Row],[End Date/Time]]</f>
        <v>44840.375</v>
      </c>
      <c r="L17" s="35"/>
      <c r="M17" s="35"/>
      <c r="N17" s="35"/>
      <c r="O17" s="37">
        <f>Table1051012347[[#This Row],[Class Start Date/Time]]</f>
        <v>44840.333333333336</v>
      </c>
      <c r="P17" s="36"/>
      <c r="Q17" s="38"/>
      <c r="R17" s="35"/>
      <c r="S17" s="35"/>
      <c r="T17" s="35"/>
      <c r="U17" s="35"/>
      <c r="V17" s="35"/>
      <c r="W17" s="35"/>
      <c r="X17" s="174" t="s">
        <v>139</v>
      </c>
      <c r="Y17" s="32" t="s">
        <v>6</v>
      </c>
      <c r="Z17" s="33"/>
      <c r="AA17" s="40" t="s">
        <v>94</v>
      </c>
      <c r="AB17" s="40"/>
      <c r="AC17" s="32" t="s">
        <v>6</v>
      </c>
      <c r="AD17" s="32" t="s">
        <v>6</v>
      </c>
      <c r="AE17" s="31">
        <v>1</v>
      </c>
    </row>
    <row r="18" spans="1:31" ht="34.200000000000003" customHeight="1" thickBot="1">
      <c r="A18" s="33" t="s">
        <v>93</v>
      </c>
      <c r="B18" s="34">
        <v>44844.458333333336</v>
      </c>
      <c r="C18" s="35" t="s">
        <v>6</v>
      </c>
      <c r="D18" s="36">
        <f>B18</f>
        <v>44844.458333333336</v>
      </c>
      <c r="E18" s="35" t="s">
        <v>6</v>
      </c>
      <c r="F18" s="35" t="s">
        <v>6</v>
      </c>
      <c r="G18" s="35" t="s">
        <v>6</v>
      </c>
      <c r="H18" s="36">
        <f>Table1051012347[[#This Row],[Class Start Date/Time]]+1/24</f>
        <v>44844.5</v>
      </c>
      <c r="I18" s="37">
        <f>Table1051012347[[#This Row],[Class Start Date/Time]]</f>
        <v>44844.458333333336</v>
      </c>
      <c r="J18" s="35" t="s">
        <v>44</v>
      </c>
      <c r="K18" s="38">
        <f>Table1051012347[[#This Row],[End Date/Time]]</f>
        <v>44844.5</v>
      </c>
      <c r="L18" s="35"/>
      <c r="M18" s="35"/>
      <c r="N18" s="35"/>
      <c r="O18" s="37">
        <f>Table1051012347[[#This Row],[Class Start Date/Time]]</f>
        <v>44844.458333333336</v>
      </c>
      <c r="P18" s="36"/>
      <c r="Q18" s="38"/>
      <c r="R18" s="35"/>
      <c r="S18" s="35"/>
      <c r="T18" s="35"/>
      <c r="U18" s="35"/>
      <c r="V18" s="35"/>
      <c r="W18" s="35"/>
      <c r="X18" s="174" t="s">
        <v>139</v>
      </c>
      <c r="Y18" s="32" t="s">
        <v>6</v>
      </c>
      <c r="Z18" s="33"/>
      <c r="AA18" s="40" t="s">
        <v>94</v>
      </c>
      <c r="AB18" s="40" t="s">
        <v>71</v>
      </c>
      <c r="AC18" s="32" t="s">
        <v>6</v>
      </c>
      <c r="AD18" s="32" t="s">
        <v>6</v>
      </c>
      <c r="AE18" s="31">
        <v>1</v>
      </c>
    </row>
    <row r="19" spans="1:31" ht="34.200000000000003" customHeight="1" thickBot="1">
      <c r="A19" s="11" t="s">
        <v>9</v>
      </c>
      <c r="B19" s="4">
        <v>44845.333333333336</v>
      </c>
      <c r="C19" s="18">
        <f>Table1051012347[[#This Row],[Date]]</f>
        <v>44845.333333333336</v>
      </c>
      <c r="D19" s="18">
        <f>Table1051012347[[#This Row],[Date]]+1/24</f>
        <v>44845.375</v>
      </c>
      <c r="E19" s="18">
        <f>Table1051012347[[#This Row],[Class Start Date/Time]]+(240/1440)</f>
        <v>44845.541666666664</v>
      </c>
      <c r="F19" s="18">
        <f>Table1051012347[[#This Row],[Lunch Start Date/Time]]+0.5/24</f>
        <v>44845.5625</v>
      </c>
      <c r="G19" s="18">
        <f>Table1051012347[[#This Row],[iPad Optimization Start Date/Time]]+1.5/24</f>
        <v>44845.625</v>
      </c>
      <c r="H19" s="18">
        <f>Table1051012347[[#This Row],[VF &amp; CP Start Date/Time]]+(60/1440)</f>
        <v>44845.666666666664</v>
      </c>
      <c r="I19" s="19">
        <f>Table1051012347[[#This Row],[iPad Deployment Start Date/Time]]</f>
        <v>44845.333333333336</v>
      </c>
      <c r="J19" s="17" t="s">
        <v>44</v>
      </c>
      <c r="K19" s="22">
        <f>Table1051012347[[#This Row],[End Date/Time]]</f>
        <v>44845.666666666664</v>
      </c>
      <c r="L19" s="19">
        <f>Table1051012347[[#This Row],[iPad Deployment Start Date/Time]]</f>
        <v>44845.333333333336</v>
      </c>
      <c r="M19" s="18" t="s">
        <v>44</v>
      </c>
      <c r="N19" s="22">
        <f>Table1051012347[[#This Row],[Class Start Date/Time]]</f>
        <v>44845.375</v>
      </c>
      <c r="O19" s="19">
        <f>Table1051012347[[#This Row],[Class Start Date/Time]]</f>
        <v>44845.375</v>
      </c>
      <c r="P19" s="18" t="s">
        <v>44</v>
      </c>
      <c r="Q19" s="22">
        <f>Table1051012347[[#This Row],[Lunch Start Date/Time]]</f>
        <v>44845.541666666664</v>
      </c>
      <c r="R19" s="19">
        <f>Table1051012347[[#This Row],[iPad Optimization Start Date/Time]]</f>
        <v>44845.5625</v>
      </c>
      <c r="S19" s="18" t="s">
        <v>44</v>
      </c>
      <c r="T19" s="22">
        <f>Table1051012347[[#This Row],[VF &amp; CP Start Date/Time]]</f>
        <v>44845.625</v>
      </c>
      <c r="U19" s="19">
        <f>Table1051012347[[#This Row],[iPad Opt. End Time]]</f>
        <v>44845.625</v>
      </c>
      <c r="V19" s="18" t="s">
        <v>44</v>
      </c>
      <c r="W19" s="22">
        <f>Table1051012347[[#This Row],[Class 2 Start Time]]+1/24</f>
        <v>44845.666666666664</v>
      </c>
      <c r="X19" s="5" t="s">
        <v>84</v>
      </c>
      <c r="Y19" s="5">
        <v>5</v>
      </c>
      <c r="Z19" s="5" t="s">
        <v>83</v>
      </c>
      <c r="AA19" s="5" t="s">
        <v>6</v>
      </c>
      <c r="AB19" s="5" t="s">
        <v>89</v>
      </c>
      <c r="AC19" s="61"/>
      <c r="AD19" s="62"/>
      <c r="AE19" s="5">
        <v>8</v>
      </c>
    </row>
    <row r="20" spans="1:31" ht="34.200000000000003" customHeight="1" thickBot="1">
      <c r="A20" s="11" t="s">
        <v>9</v>
      </c>
      <c r="B20" s="4">
        <v>44845.333333333336</v>
      </c>
      <c r="C20" s="18">
        <f>Table1051012347[[#This Row],[Date]]</f>
        <v>44845.333333333336</v>
      </c>
      <c r="D20" s="18">
        <f>Table1051012347[[#This Row],[Date]]+1/24</f>
        <v>44845.375</v>
      </c>
      <c r="E20" s="18">
        <f>Table1051012347[[#This Row],[Class Start Date/Time]]+(240/1440)</f>
        <v>44845.541666666664</v>
      </c>
      <c r="F20" s="18">
        <f>Table1051012347[[#This Row],[Lunch Start Date/Time]]+0.5/24</f>
        <v>44845.5625</v>
      </c>
      <c r="G20" s="18">
        <f>Table1051012347[[#This Row],[iPad Optimization Start Date/Time]]+1.5/24</f>
        <v>44845.625</v>
      </c>
      <c r="H20" s="18">
        <f>Table1051012347[[#This Row],[VF &amp; CP Start Date/Time]]+(60/1440)</f>
        <v>44845.666666666664</v>
      </c>
      <c r="I20" s="19">
        <f>Table1051012347[[#This Row],[iPad Deployment Start Date/Time]]</f>
        <v>44845.333333333336</v>
      </c>
      <c r="J20" s="17" t="s">
        <v>44</v>
      </c>
      <c r="K20" s="22">
        <f>Table1051012347[[#This Row],[End Date/Time]]</f>
        <v>44845.666666666664</v>
      </c>
      <c r="L20" s="19">
        <f>Table1051012347[[#This Row],[iPad Deployment Start Date/Time]]</f>
        <v>44845.333333333336</v>
      </c>
      <c r="M20" s="18" t="s">
        <v>44</v>
      </c>
      <c r="N20" s="22">
        <f>Table1051012347[[#This Row],[Class Start Date/Time]]</f>
        <v>44845.375</v>
      </c>
      <c r="O20" s="19">
        <f>Table1051012347[[#This Row],[Class Start Date/Time]]</f>
        <v>44845.375</v>
      </c>
      <c r="P20" s="18" t="s">
        <v>44</v>
      </c>
      <c r="Q20" s="22">
        <f>Table1051012347[[#This Row],[Lunch Start Date/Time]]</f>
        <v>44845.541666666664</v>
      </c>
      <c r="R20" s="19">
        <f>Table1051012347[[#This Row],[iPad Optimization Start Date/Time]]</f>
        <v>44845.5625</v>
      </c>
      <c r="S20" s="18" t="s">
        <v>44</v>
      </c>
      <c r="T20" s="22">
        <f>Table1051012347[[#This Row],[VF &amp; CP Start Date/Time]]</f>
        <v>44845.625</v>
      </c>
      <c r="U20" s="19">
        <f>Table1051012347[[#This Row],[iPad Opt. End Time]]</f>
        <v>44845.625</v>
      </c>
      <c r="V20" s="18" t="s">
        <v>44</v>
      </c>
      <c r="W20" s="22">
        <f>Table1051012347[[#This Row],[Class 2 Start Time]]+1/24</f>
        <v>44845.666666666664</v>
      </c>
      <c r="X20" s="5" t="s">
        <v>83</v>
      </c>
      <c r="Y20" s="5">
        <v>8</v>
      </c>
      <c r="Z20" s="5" t="s">
        <v>6</v>
      </c>
      <c r="AA20" s="13" t="s">
        <v>77</v>
      </c>
      <c r="AB20" s="5" t="s">
        <v>71</v>
      </c>
      <c r="AC20" s="61"/>
      <c r="AD20" s="62"/>
      <c r="AE20" s="5">
        <v>8</v>
      </c>
    </row>
    <row r="21" spans="1:31" s="30" customFormat="1" ht="34.200000000000003" customHeight="1">
      <c r="A21" s="33" t="s">
        <v>93</v>
      </c>
      <c r="B21" s="34">
        <v>44846.645833333336</v>
      </c>
      <c r="C21" s="35" t="s">
        <v>6</v>
      </c>
      <c r="D21" s="36">
        <f>B21</f>
        <v>44846.645833333336</v>
      </c>
      <c r="E21" s="35" t="s">
        <v>6</v>
      </c>
      <c r="F21" s="35" t="s">
        <v>6</v>
      </c>
      <c r="G21" s="35" t="s">
        <v>6</v>
      </c>
      <c r="H21" s="36">
        <f>Table1051012347[[#This Row],[Class Start Date/Time]]+1/24</f>
        <v>44846.6875</v>
      </c>
      <c r="I21" s="37">
        <f>Table1051012347[[#This Row],[Class Start Date/Time]]</f>
        <v>44846.645833333336</v>
      </c>
      <c r="J21" s="35" t="s">
        <v>44</v>
      </c>
      <c r="K21" s="38">
        <f>Table1051012347[[#This Row],[End Date/Time]]</f>
        <v>44846.6875</v>
      </c>
      <c r="L21" s="35"/>
      <c r="M21" s="35"/>
      <c r="N21" s="35"/>
      <c r="O21" s="37">
        <f>Table1051012347[[#This Row],[Class Start Date/Time]]</f>
        <v>44846.645833333336</v>
      </c>
      <c r="P21" s="36"/>
      <c r="Q21" s="38"/>
      <c r="R21" s="35"/>
      <c r="S21" s="35"/>
      <c r="T21" s="35"/>
      <c r="U21" s="35"/>
      <c r="V21" s="35"/>
      <c r="W21" s="35"/>
      <c r="X21" s="174" t="s">
        <v>139</v>
      </c>
      <c r="Y21" s="32" t="s">
        <v>6</v>
      </c>
      <c r="Z21" s="33"/>
      <c r="AA21" s="40" t="s">
        <v>71</v>
      </c>
      <c r="AB21" s="40"/>
      <c r="AC21" s="32" t="s">
        <v>6</v>
      </c>
      <c r="AD21" s="32" t="s">
        <v>6</v>
      </c>
      <c r="AE21" s="31">
        <v>1</v>
      </c>
    </row>
    <row r="22" spans="1:31" s="30" customFormat="1" ht="34.200000000000003" customHeight="1" thickBot="1">
      <c r="A22" s="33" t="s">
        <v>93</v>
      </c>
      <c r="B22" s="34">
        <v>44851.395833333336</v>
      </c>
      <c r="C22" s="35" t="s">
        <v>6</v>
      </c>
      <c r="D22" s="36">
        <f>B22</f>
        <v>44851.395833333336</v>
      </c>
      <c r="E22" s="35" t="s">
        <v>6</v>
      </c>
      <c r="F22" s="35" t="s">
        <v>6</v>
      </c>
      <c r="G22" s="35" t="s">
        <v>6</v>
      </c>
      <c r="H22" s="36">
        <f>Table1051012347[[#This Row],[Class Start Date/Time]]+1/24</f>
        <v>44851.4375</v>
      </c>
      <c r="I22" s="37">
        <f>Table1051012347[[#This Row],[Class Start Date/Time]]</f>
        <v>44851.395833333336</v>
      </c>
      <c r="J22" s="35" t="s">
        <v>44</v>
      </c>
      <c r="K22" s="38">
        <f>Table1051012347[[#This Row],[End Date/Time]]</f>
        <v>44851.4375</v>
      </c>
      <c r="L22" s="35"/>
      <c r="M22" s="35"/>
      <c r="N22" s="35"/>
      <c r="O22" s="37">
        <f>Table1051012347[[#This Row],[Class Start Date/Time]]</f>
        <v>44851.395833333336</v>
      </c>
      <c r="P22" s="36"/>
      <c r="Q22" s="38"/>
      <c r="R22" s="35"/>
      <c r="S22" s="35"/>
      <c r="T22" s="35"/>
      <c r="U22" s="35"/>
      <c r="V22" s="35"/>
      <c r="W22" s="35"/>
      <c r="X22" s="174" t="s">
        <v>139</v>
      </c>
      <c r="Y22" s="32" t="s">
        <v>6</v>
      </c>
      <c r="Z22" s="33"/>
      <c r="AA22" s="40" t="s">
        <v>71</v>
      </c>
      <c r="AB22" s="40"/>
      <c r="AC22" s="32" t="s">
        <v>6</v>
      </c>
      <c r="AD22" s="32" t="s">
        <v>6</v>
      </c>
      <c r="AE22" s="31">
        <v>1</v>
      </c>
    </row>
    <row r="23" spans="1:31" s="30" customFormat="1" ht="34.200000000000003" customHeight="1" thickBot="1">
      <c r="A23" s="11" t="s">
        <v>9</v>
      </c>
      <c r="B23" s="4">
        <v>44852.333333333336</v>
      </c>
      <c r="C23" s="18">
        <f>Table1051012347[[#This Row],[Date]]</f>
        <v>44852.333333333336</v>
      </c>
      <c r="D23" s="18">
        <f>Table1051012347[[#This Row],[Date]]+1/24</f>
        <v>44852.375</v>
      </c>
      <c r="E23" s="18">
        <f>Table1051012347[[#This Row],[Class Start Date/Time]]+(240/1440)</f>
        <v>44852.541666666664</v>
      </c>
      <c r="F23" s="18">
        <f>Table1051012347[[#This Row],[Lunch Start Date/Time]]+0.5/24</f>
        <v>44852.5625</v>
      </c>
      <c r="G23" s="18">
        <f>Table1051012347[[#This Row],[iPad Optimization Start Date/Time]]+1.5/24</f>
        <v>44852.625</v>
      </c>
      <c r="H23" s="18">
        <f>Table1051012347[[#This Row],[VF &amp; CP Start Date/Time]]+(60/1440)</f>
        <v>44852.666666666664</v>
      </c>
      <c r="I23" s="19">
        <f>Table1051012347[[#This Row],[iPad Deployment Start Date/Time]]</f>
        <v>44852.333333333336</v>
      </c>
      <c r="J23" s="17" t="s">
        <v>44</v>
      </c>
      <c r="K23" s="22">
        <f>Table1051012347[[#This Row],[End Date/Time]]</f>
        <v>44852.666666666664</v>
      </c>
      <c r="L23" s="19">
        <f>Table1051012347[[#This Row],[iPad Deployment Start Date/Time]]</f>
        <v>44852.333333333336</v>
      </c>
      <c r="M23" s="18" t="s">
        <v>44</v>
      </c>
      <c r="N23" s="22">
        <f>Table1051012347[[#This Row],[Class Start Date/Time]]</f>
        <v>44852.375</v>
      </c>
      <c r="O23" s="19">
        <f>Table1051012347[[#This Row],[Class Start Date/Time]]</f>
        <v>44852.375</v>
      </c>
      <c r="P23" s="18" t="s">
        <v>44</v>
      </c>
      <c r="Q23" s="22">
        <f>Table1051012347[[#This Row],[Lunch Start Date/Time]]</f>
        <v>44852.541666666664</v>
      </c>
      <c r="R23" s="19">
        <f>Table1051012347[[#This Row],[iPad Optimization Start Date/Time]]</f>
        <v>44852.5625</v>
      </c>
      <c r="S23" s="18" t="s">
        <v>44</v>
      </c>
      <c r="T23" s="22">
        <f>Table1051012347[[#This Row],[VF &amp; CP Start Date/Time]]</f>
        <v>44852.625</v>
      </c>
      <c r="U23" s="19">
        <f>Table1051012347[[#This Row],[iPad Opt. End Time]]</f>
        <v>44852.625</v>
      </c>
      <c r="V23" s="18" t="s">
        <v>44</v>
      </c>
      <c r="W23" s="22">
        <f>Table1051012347[[#This Row],[Class 2 Start Time]]+1/24</f>
        <v>44852.666666666664</v>
      </c>
      <c r="X23" s="5" t="s">
        <v>84</v>
      </c>
      <c r="Y23" s="5">
        <v>5</v>
      </c>
      <c r="Z23" s="5" t="s">
        <v>83</v>
      </c>
      <c r="AA23" s="13" t="s">
        <v>6</v>
      </c>
      <c r="AB23" s="13" t="s">
        <v>88</v>
      </c>
      <c r="AC23" s="61"/>
      <c r="AD23" s="62"/>
      <c r="AE23" s="5">
        <v>8</v>
      </c>
    </row>
    <row r="24" spans="1:31" ht="34.200000000000003" customHeight="1" thickBot="1">
      <c r="A24" s="11" t="s">
        <v>9</v>
      </c>
      <c r="B24" s="4">
        <v>44852.333333333336</v>
      </c>
      <c r="C24" s="18">
        <f>Table1051012347[[#This Row],[Date]]</f>
        <v>44852.333333333336</v>
      </c>
      <c r="D24" s="18">
        <f>Table1051012347[[#This Row],[Date]]+1/24</f>
        <v>44852.375</v>
      </c>
      <c r="E24" s="18">
        <f>Table1051012347[[#This Row],[Class Start Date/Time]]+(240/1440)</f>
        <v>44852.541666666664</v>
      </c>
      <c r="F24" s="18">
        <f>Table1051012347[[#This Row],[Lunch Start Date/Time]]+0.5/24</f>
        <v>44852.5625</v>
      </c>
      <c r="G24" s="18">
        <f>Table1051012347[[#This Row],[iPad Optimization Start Date/Time]]+1.5/24</f>
        <v>44852.625</v>
      </c>
      <c r="H24" s="18">
        <f>Table1051012347[[#This Row],[VF &amp; CP Start Date/Time]]+(60/1440)</f>
        <v>44852.666666666664</v>
      </c>
      <c r="I24" s="19">
        <f>Table1051012347[[#This Row],[iPad Deployment Start Date/Time]]</f>
        <v>44852.333333333336</v>
      </c>
      <c r="J24" s="17" t="s">
        <v>44</v>
      </c>
      <c r="K24" s="22">
        <f>Table1051012347[[#This Row],[End Date/Time]]</f>
        <v>44852.666666666664</v>
      </c>
      <c r="L24" s="19">
        <f>Table1051012347[[#This Row],[iPad Deployment Start Date/Time]]</f>
        <v>44852.333333333336</v>
      </c>
      <c r="M24" s="18" t="s">
        <v>44</v>
      </c>
      <c r="N24" s="22">
        <f>Table1051012347[[#This Row],[Class Start Date/Time]]</f>
        <v>44852.375</v>
      </c>
      <c r="O24" s="19">
        <f>Table1051012347[[#This Row],[Class Start Date/Time]]</f>
        <v>44852.375</v>
      </c>
      <c r="P24" s="18" t="s">
        <v>44</v>
      </c>
      <c r="Q24" s="22">
        <f>Table1051012347[[#This Row],[Lunch Start Date/Time]]</f>
        <v>44852.541666666664</v>
      </c>
      <c r="R24" s="19">
        <f>Table1051012347[[#This Row],[iPad Optimization Start Date/Time]]</f>
        <v>44852.5625</v>
      </c>
      <c r="S24" s="18" t="s">
        <v>44</v>
      </c>
      <c r="T24" s="22">
        <f>Table1051012347[[#This Row],[VF &amp; CP Start Date/Time]]</f>
        <v>44852.625</v>
      </c>
      <c r="U24" s="19">
        <f>Table1051012347[[#This Row],[iPad Opt. End Time]]</f>
        <v>44852.625</v>
      </c>
      <c r="V24" s="18" t="s">
        <v>44</v>
      </c>
      <c r="W24" s="22">
        <f>Table1051012347[[#This Row],[Class 2 Start Time]]+1/24</f>
        <v>44852.666666666664</v>
      </c>
      <c r="X24" s="5" t="s">
        <v>83</v>
      </c>
      <c r="Y24" s="5">
        <v>8</v>
      </c>
      <c r="Z24" s="5" t="s">
        <v>6</v>
      </c>
      <c r="AA24" s="13" t="s">
        <v>77</v>
      </c>
      <c r="AB24" s="13" t="s">
        <v>71</v>
      </c>
      <c r="AC24" s="61"/>
      <c r="AD24" s="62"/>
      <c r="AE24" s="5">
        <v>8</v>
      </c>
    </row>
    <row r="25" spans="1:31" ht="34.200000000000003" customHeight="1" thickBot="1">
      <c r="A25" s="11" t="s">
        <v>9</v>
      </c>
      <c r="B25" s="4">
        <v>44853.333333333336</v>
      </c>
      <c r="C25" s="18">
        <f>Table1051012347[[#This Row],[Date]]</f>
        <v>44853.333333333336</v>
      </c>
      <c r="D25" s="18">
        <f>Table1051012347[[#This Row],[Date]]+1/24</f>
        <v>44853.375</v>
      </c>
      <c r="E25" s="18">
        <f>Table1051012347[[#This Row],[Class Start Date/Time]]+(240/1440)</f>
        <v>44853.541666666664</v>
      </c>
      <c r="F25" s="18">
        <f>Table1051012347[[#This Row],[Lunch Start Date/Time]]+0.5/24</f>
        <v>44853.5625</v>
      </c>
      <c r="G25" s="18">
        <f>Table1051012347[[#This Row],[iPad Optimization Start Date/Time]]+1.5/24</f>
        <v>44853.625</v>
      </c>
      <c r="H25" s="18">
        <f>Table1051012347[[#This Row],[VF &amp; CP Start Date/Time]]+(60/1440)</f>
        <v>44853.666666666664</v>
      </c>
      <c r="I25" s="19">
        <f>Table1051012347[[#This Row],[iPad Deployment Start Date/Time]]</f>
        <v>44853.333333333336</v>
      </c>
      <c r="J25" s="17" t="s">
        <v>44</v>
      </c>
      <c r="K25" s="22">
        <f>Table1051012347[[#This Row],[End Date/Time]]</f>
        <v>44853.666666666664</v>
      </c>
      <c r="L25" s="19">
        <f>Table1051012347[[#This Row],[iPad Deployment Start Date/Time]]</f>
        <v>44853.333333333336</v>
      </c>
      <c r="M25" s="18" t="s">
        <v>44</v>
      </c>
      <c r="N25" s="22">
        <f>Table1051012347[[#This Row],[Class Start Date/Time]]</f>
        <v>44853.375</v>
      </c>
      <c r="O25" s="19">
        <f>Table1051012347[[#This Row],[Class Start Date/Time]]</f>
        <v>44853.375</v>
      </c>
      <c r="P25" s="18" t="s">
        <v>44</v>
      </c>
      <c r="Q25" s="22">
        <f>Table1051012347[[#This Row],[Lunch Start Date/Time]]</f>
        <v>44853.541666666664</v>
      </c>
      <c r="R25" s="19">
        <f>Table1051012347[[#This Row],[iPad Optimization Start Date/Time]]</f>
        <v>44853.5625</v>
      </c>
      <c r="S25" s="18" t="s">
        <v>44</v>
      </c>
      <c r="T25" s="22">
        <f>Table1051012347[[#This Row],[VF &amp; CP Start Date/Time]]</f>
        <v>44853.625</v>
      </c>
      <c r="U25" s="19">
        <f>Table1051012347[[#This Row],[iPad Opt. End Time]]</f>
        <v>44853.625</v>
      </c>
      <c r="V25" s="18" t="s">
        <v>44</v>
      </c>
      <c r="W25" s="22">
        <f>Table1051012347[[#This Row],[Class 2 Start Time]]+1/24</f>
        <v>44853.666666666664</v>
      </c>
      <c r="X25" s="5" t="s">
        <v>84</v>
      </c>
      <c r="Y25" s="5">
        <v>5</v>
      </c>
      <c r="Z25" s="5" t="s">
        <v>82</v>
      </c>
      <c r="AA25" s="13" t="s">
        <v>6</v>
      </c>
      <c r="AB25" s="13" t="s">
        <v>77</v>
      </c>
      <c r="AC25" s="61"/>
      <c r="AD25" s="62"/>
      <c r="AE25" s="5">
        <v>8</v>
      </c>
    </row>
    <row r="26" spans="1:31" ht="34.200000000000003" customHeight="1" thickBot="1">
      <c r="A26" s="11" t="s">
        <v>9</v>
      </c>
      <c r="B26" s="4">
        <v>44853.333333333336</v>
      </c>
      <c r="C26" s="18">
        <f>Table1051012347[[#This Row],[Date]]</f>
        <v>44853.333333333336</v>
      </c>
      <c r="D26" s="18">
        <f>Table1051012347[[#This Row],[Date]]+1/24</f>
        <v>44853.375</v>
      </c>
      <c r="E26" s="18">
        <f>Table1051012347[[#This Row],[Class Start Date/Time]]+(240/1440)</f>
        <v>44853.541666666664</v>
      </c>
      <c r="F26" s="18">
        <f>Table1051012347[[#This Row],[Lunch Start Date/Time]]+0.5/24</f>
        <v>44853.5625</v>
      </c>
      <c r="G26" s="18">
        <f>Table1051012347[[#This Row],[iPad Optimization Start Date/Time]]+1.5/24</f>
        <v>44853.625</v>
      </c>
      <c r="H26" s="18">
        <f>Table1051012347[[#This Row],[VF &amp; CP Start Date/Time]]+(60/1440)</f>
        <v>44853.666666666664</v>
      </c>
      <c r="I26" s="19">
        <f>Table1051012347[[#This Row],[iPad Deployment Start Date/Time]]</f>
        <v>44853.333333333336</v>
      </c>
      <c r="J26" s="17" t="s">
        <v>44</v>
      </c>
      <c r="K26" s="22">
        <f>Table1051012347[[#This Row],[End Date/Time]]</f>
        <v>44853.666666666664</v>
      </c>
      <c r="L26" s="19">
        <f>Table1051012347[[#This Row],[iPad Deployment Start Date/Time]]</f>
        <v>44853.333333333336</v>
      </c>
      <c r="M26" s="18" t="s">
        <v>44</v>
      </c>
      <c r="N26" s="22">
        <f>Table1051012347[[#This Row],[Class Start Date/Time]]</f>
        <v>44853.375</v>
      </c>
      <c r="O26" s="19">
        <f>Table1051012347[[#This Row],[Class Start Date/Time]]</f>
        <v>44853.375</v>
      </c>
      <c r="P26" s="18" t="s">
        <v>44</v>
      </c>
      <c r="Q26" s="22">
        <f>Table1051012347[[#This Row],[Lunch Start Date/Time]]</f>
        <v>44853.541666666664</v>
      </c>
      <c r="R26" s="19">
        <f>Table1051012347[[#This Row],[iPad Optimization Start Date/Time]]</f>
        <v>44853.5625</v>
      </c>
      <c r="S26" s="18" t="s">
        <v>44</v>
      </c>
      <c r="T26" s="22">
        <f>Table1051012347[[#This Row],[VF &amp; CP Start Date/Time]]</f>
        <v>44853.625</v>
      </c>
      <c r="U26" s="19">
        <f>Table1051012347[[#This Row],[iPad Opt. End Time]]</f>
        <v>44853.625</v>
      </c>
      <c r="V26" s="18" t="s">
        <v>44</v>
      </c>
      <c r="W26" s="22">
        <f>Table1051012347[[#This Row],[Class 2 Start Time]]+1/24</f>
        <v>44853.666666666664</v>
      </c>
      <c r="X26" s="5" t="s">
        <v>83</v>
      </c>
      <c r="Y26" s="5">
        <v>8</v>
      </c>
      <c r="Z26" s="5" t="s">
        <v>82</v>
      </c>
      <c r="AA26" s="13" t="s">
        <v>6</v>
      </c>
      <c r="AB26" s="13" t="s">
        <v>88</v>
      </c>
      <c r="AC26" s="61"/>
      <c r="AD26" s="62"/>
      <c r="AE26" s="5">
        <v>8</v>
      </c>
    </row>
    <row r="27" spans="1:31" ht="34.200000000000003" customHeight="1" thickBot="1">
      <c r="A27" s="33" t="s">
        <v>93</v>
      </c>
      <c r="B27" s="34">
        <v>44854.5</v>
      </c>
      <c r="C27" s="35" t="s">
        <v>6</v>
      </c>
      <c r="D27" s="36">
        <f>B27</f>
        <v>44854.5</v>
      </c>
      <c r="E27" s="35" t="s">
        <v>6</v>
      </c>
      <c r="F27" s="35" t="s">
        <v>6</v>
      </c>
      <c r="G27" s="35" t="s">
        <v>6</v>
      </c>
      <c r="H27" s="36">
        <f>Table1051012347[[#This Row],[Class Start Date/Time]]+1/24</f>
        <v>44854.541666666664</v>
      </c>
      <c r="I27" s="37">
        <f>Table1051012347[[#This Row],[Class Start Date/Time]]</f>
        <v>44854.5</v>
      </c>
      <c r="J27" s="35" t="s">
        <v>44</v>
      </c>
      <c r="K27" s="38">
        <f>Table1051012347[[#This Row],[End Date/Time]]</f>
        <v>44854.541666666664</v>
      </c>
      <c r="L27" s="35"/>
      <c r="M27" s="35"/>
      <c r="N27" s="35"/>
      <c r="O27" s="37">
        <f>Table1051012347[[#This Row],[Class Start Date/Time]]</f>
        <v>44854.5</v>
      </c>
      <c r="P27" s="36"/>
      <c r="Q27" s="38"/>
      <c r="R27" s="35"/>
      <c r="S27" s="35"/>
      <c r="T27" s="35"/>
      <c r="U27" s="35"/>
      <c r="V27" s="35"/>
      <c r="W27" s="35"/>
      <c r="X27" s="174" t="s">
        <v>139</v>
      </c>
      <c r="Y27" s="32" t="s">
        <v>6</v>
      </c>
      <c r="Z27" s="33"/>
      <c r="AA27" s="40" t="s">
        <v>71</v>
      </c>
      <c r="AB27" s="40"/>
      <c r="AC27" s="32" t="s">
        <v>6</v>
      </c>
      <c r="AD27" s="32" t="s">
        <v>6</v>
      </c>
      <c r="AE27" s="31">
        <v>1</v>
      </c>
    </row>
    <row r="28" spans="1:31" ht="34.200000000000003" customHeight="1" thickBot="1">
      <c r="A28" s="11" t="s">
        <v>43</v>
      </c>
      <c r="B28" s="4">
        <v>44858.333333333336</v>
      </c>
      <c r="C28" s="18">
        <f>Table1051012347[[#This Row],[Date]]</f>
        <v>44858.333333333336</v>
      </c>
      <c r="D28" s="18">
        <f>Table1051012347[[#This Row],[Date]]+1/24</f>
        <v>44858.375</v>
      </c>
      <c r="E28" s="18">
        <f>Table1051012347[[#This Row],[Class Start Date/Time]]+(240/1440)</f>
        <v>44858.541666666664</v>
      </c>
      <c r="F28" s="18">
        <f>Table1051012347[[#This Row],[Lunch Start Date/Time]]+0.5/24</f>
        <v>44858.5625</v>
      </c>
      <c r="G28" s="18">
        <f>Table1051012347[[#This Row],[iPad Optimization Start Date/Time]]+1.5/24</f>
        <v>44858.625</v>
      </c>
      <c r="H28" s="18">
        <f>Table1051012347[[#This Row],[VF &amp; CP Start Date/Time]]+(60/1440)</f>
        <v>44858.666666666664</v>
      </c>
      <c r="I28" s="19">
        <f>Table1051012347[[#This Row],[iPad Deployment Start Date/Time]]</f>
        <v>44858.333333333336</v>
      </c>
      <c r="J28" s="17" t="s">
        <v>44</v>
      </c>
      <c r="K28" s="22">
        <f>Table1051012347[[#This Row],[End Date/Time]]</f>
        <v>44858.666666666664</v>
      </c>
      <c r="L28" s="19">
        <f>Table1051012347[[#This Row],[iPad Deployment Start Date/Time]]</f>
        <v>44858.333333333336</v>
      </c>
      <c r="M28" s="18" t="s">
        <v>44</v>
      </c>
      <c r="N28" s="22">
        <f>Table1051012347[[#This Row],[Class Start Date/Time]]</f>
        <v>44858.375</v>
      </c>
      <c r="O28" s="19">
        <f>Table1051012347[[#This Row],[Class Start Date/Time]]</f>
        <v>44858.375</v>
      </c>
      <c r="P28" s="18" t="s">
        <v>44</v>
      </c>
      <c r="Q28" s="22">
        <f>Table1051012347[[#This Row],[Lunch Start Date/Time]]</f>
        <v>44858.541666666664</v>
      </c>
      <c r="R28" s="19">
        <f>Table1051012347[[#This Row],[iPad Optimization Start Date/Time]]</f>
        <v>44858.5625</v>
      </c>
      <c r="S28" s="18" t="s">
        <v>44</v>
      </c>
      <c r="T28" s="22">
        <f>Table1051012347[[#This Row],[VF &amp; CP Start Date/Time]]</f>
        <v>44858.625</v>
      </c>
      <c r="U28" s="19">
        <f>Table1051012347[[#This Row],[iPad Opt. End Time]]</f>
        <v>44858.625</v>
      </c>
      <c r="V28" s="18" t="s">
        <v>44</v>
      </c>
      <c r="W28" s="22">
        <f>Table1051012347[[#This Row],[Class 2 Start Time]]+1/24</f>
        <v>44858.666666666664</v>
      </c>
      <c r="X28" s="5" t="s">
        <v>83</v>
      </c>
      <c r="Y28" s="5">
        <v>8</v>
      </c>
      <c r="Z28" s="5" t="s">
        <v>82</v>
      </c>
      <c r="AA28" s="13" t="s">
        <v>6</v>
      </c>
      <c r="AB28" s="13" t="s">
        <v>6</v>
      </c>
      <c r="AC28" s="61"/>
      <c r="AD28" s="62"/>
      <c r="AE28" s="5">
        <v>8</v>
      </c>
    </row>
    <row r="29" spans="1:31" ht="34.200000000000003" customHeight="1" thickBot="1">
      <c r="A29" s="11" t="s">
        <v>43</v>
      </c>
      <c r="B29" s="4">
        <v>44859.333333333336</v>
      </c>
      <c r="C29" s="18">
        <f>Table1051012347[[#This Row],[Date]]</f>
        <v>44859.333333333336</v>
      </c>
      <c r="D29" s="18">
        <f>Table1051012347[[#This Row],[Date]]+1/24</f>
        <v>44859.375</v>
      </c>
      <c r="E29" s="18">
        <f>Table1051012347[[#This Row],[Class Start Date/Time]]+(240/1440)</f>
        <v>44859.541666666664</v>
      </c>
      <c r="F29" s="18">
        <f>Table1051012347[[#This Row],[Lunch Start Date/Time]]+0.5/24</f>
        <v>44859.5625</v>
      </c>
      <c r="G29" s="18">
        <f>Table1051012347[[#This Row],[iPad Optimization Start Date/Time]]+1.5/24</f>
        <v>44859.625</v>
      </c>
      <c r="H29" s="18">
        <f>Table1051012347[[#This Row],[VF &amp; CP Start Date/Time]]+(60/1440)</f>
        <v>44859.666666666664</v>
      </c>
      <c r="I29" s="19">
        <f>Table1051012347[[#This Row],[iPad Deployment Start Date/Time]]</f>
        <v>44859.333333333336</v>
      </c>
      <c r="J29" s="17" t="s">
        <v>44</v>
      </c>
      <c r="K29" s="22">
        <f>Table1051012347[[#This Row],[End Date/Time]]</f>
        <v>44859.666666666664</v>
      </c>
      <c r="L29" s="19">
        <f>Table1051012347[[#This Row],[iPad Deployment Start Date/Time]]</f>
        <v>44859.333333333336</v>
      </c>
      <c r="M29" s="18" t="s">
        <v>44</v>
      </c>
      <c r="N29" s="22">
        <f>Table1051012347[[#This Row],[Class Start Date/Time]]</f>
        <v>44859.375</v>
      </c>
      <c r="O29" s="19">
        <f>Table1051012347[[#This Row],[Class Start Date/Time]]</f>
        <v>44859.375</v>
      </c>
      <c r="P29" s="18" t="s">
        <v>44</v>
      </c>
      <c r="Q29" s="22">
        <f>Table1051012347[[#This Row],[Lunch Start Date/Time]]</f>
        <v>44859.541666666664</v>
      </c>
      <c r="R29" s="19">
        <f>Table1051012347[[#This Row],[iPad Optimization Start Date/Time]]</f>
        <v>44859.5625</v>
      </c>
      <c r="S29" s="18" t="s">
        <v>44</v>
      </c>
      <c r="T29" s="22">
        <f>Table1051012347[[#This Row],[VF &amp; CP Start Date/Time]]</f>
        <v>44859.625</v>
      </c>
      <c r="U29" s="19">
        <f>Table1051012347[[#This Row],[iPad Opt. End Time]]</f>
        <v>44859.625</v>
      </c>
      <c r="V29" s="18" t="s">
        <v>44</v>
      </c>
      <c r="W29" s="22">
        <f>Table1051012347[[#This Row],[Class 2 Start Time]]+1/24</f>
        <v>44859.666666666664</v>
      </c>
      <c r="X29" s="5" t="s">
        <v>83</v>
      </c>
      <c r="Y29" s="5">
        <v>8</v>
      </c>
      <c r="Z29" s="5" t="s">
        <v>82</v>
      </c>
      <c r="AA29" s="13" t="s">
        <v>6</v>
      </c>
      <c r="AB29" s="13" t="s">
        <v>6</v>
      </c>
      <c r="AC29" s="61"/>
      <c r="AD29" s="62"/>
      <c r="AE29" s="5">
        <v>8</v>
      </c>
    </row>
    <row r="30" spans="1:31" ht="34.200000000000003" customHeight="1" thickBot="1">
      <c r="A30" s="11" t="s">
        <v>43</v>
      </c>
      <c r="B30" s="4">
        <v>44860.333333333336</v>
      </c>
      <c r="C30" s="18">
        <f>Table1051012347[[#This Row],[Date]]</f>
        <v>44860.333333333336</v>
      </c>
      <c r="D30" s="18">
        <f>Table1051012347[[#This Row],[Date]]+1/24</f>
        <v>44860.375</v>
      </c>
      <c r="E30" s="18">
        <f>Table1051012347[[#This Row],[Class Start Date/Time]]+(240/1440)</f>
        <v>44860.541666666664</v>
      </c>
      <c r="F30" s="18">
        <f>Table1051012347[[#This Row],[Lunch Start Date/Time]]+0.5/24</f>
        <v>44860.5625</v>
      </c>
      <c r="G30" s="18">
        <f>Table1051012347[[#This Row],[iPad Optimization Start Date/Time]]+1.5/24</f>
        <v>44860.625</v>
      </c>
      <c r="H30" s="18">
        <f>Table1051012347[[#This Row],[VF &amp; CP Start Date/Time]]+(60/1440)</f>
        <v>44860.666666666664</v>
      </c>
      <c r="I30" s="19">
        <f>Table1051012347[[#This Row],[iPad Deployment Start Date/Time]]</f>
        <v>44860.333333333336</v>
      </c>
      <c r="J30" s="17" t="s">
        <v>44</v>
      </c>
      <c r="K30" s="22">
        <f>Table1051012347[[#This Row],[End Date/Time]]</f>
        <v>44860.666666666664</v>
      </c>
      <c r="L30" s="19">
        <f>Table1051012347[[#This Row],[iPad Deployment Start Date/Time]]</f>
        <v>44860.333333333336</v>
      </c>
      <c r="M30" s="18" t="s">
        <v>44</v>
      </c>
      <c r="N30" s="22">
        <f>Table1051012347[[#This Row],[Class Start Date/Time]]</f>
        <v>44860.375</v>
      </c>
      <c r="O30" s="19">
        <f>Table1051012347[[#This Row],[Class Start Date/Time]]</f>
        <v>44860.375</v>
      </c>
      <c r="P30" s="18" t="s">
        <v>44</v>
      </c>
      <c r="Q30" s="22">
        <f>Table1051012347[[#This Row],[Lunch Start Date/Time]]</f>
        <v>44860.541666666664</v>
      </c>
      <c r="R30" s="19">
        <f>Table1051012347[[#This Row],[iPad Optimization Start Date/Time]]</f>
        <v>44860.5625</v>
      </c>
      <c r="S30" s="18" t="s">
        <v>44</v>
      </c>
      <c r="T30" s="22">
        <f>Table1051012347[[#This Row],[VF &amp; CP Start Date/Time]]</f>
        <v>44860.625</v>
      </c>
      <c r="U30" s="19">
        <f>Table1051012347[[#This Row],[iPad Opt. End Time]]</f>
        <v>44860.625</v>
      </c>
      <c r="V30" s="18" t="s">
        <v>44</v>
      </c>
      <c r="W30" s="22">
        <f>Table1051012347[[#This Row],[Class 2 Start Time]]+1/24</f>
        <v>44860.666666666664</v>
      </c>
      <c r="X30" s="5" t="s">
        <v>83</v>
      </c>
      <c r="Y30" s="5">
        <v>8</v>
      </c>
      <c r="Z30" s="5" t="s">
        <v>82</v>
      </c>
      <c r="AA30" s="13" t="s">
        <v>6</v>
      </c>
      <c r="AB30" s="13" t="s">
        <v>6</v>
      </c>
      <c r="AC30" s="61"/>
      <c r="AD30" s="62"/>
      <c r="AE30" s="5">
        <v>8</v>
      </c>
    </row>
    <row r="31" spans="1:31" ht="34.200000000000003" customHeight="1" thickBot="1">
      <c r="A31" s="11" t="s">
        <v>43</v>
      </c>
      <c r="B31" s="4">
        <v>44861.333333333336</v>
      </c>
      <c r="C31" s="18">
        <f>Table1051012347[[#This Row],[Date]]</f>
        <v>44861.333333333336</v>
      </c>
      <c r="D31" s="18">
        <f>Table1051012347[[#This Row],[Date]]+1/24</f>
        <v>44861.375</v>
      </c>
      <c r="E31" s="18">
        <f>Table1051012347[[#This Row],[Class Start Date/Time]]+(240/1440)</f>
        <v>44861.541666666664</v>
      </c>
      <c r="F31" s="18">
        <f>Table1051012347[[#This Row],[Lunch Start Date/Time]]+0.5/24</f>
        <v>44861.5625</v>
      </c>
      <c r="G31" s="18">
        <f>Table1051012347[[#This Row],[iPad Optimization Start Date/Time]]+1.5/24</f>
        <v>44861.625</v>
      </c>
      <c r="H31" s="18">
        <f>Table1051012347[[#This Row],[VF &amp; CP Start Date/Time]]+(60/1440)</f>
        <v>44861.666666666664</v>
      </c>
      <c r="I31" s="19">
        <f>Table1051012347[[#This Row],[iPad Deployment Start Date/Time]]</f>
        <v>44861.333333333336</v>
      </c>
      <c r="J31" s="17" t="s">
        <v>44</v>
      </c>
      <c r="K31" s="22">
        <f>Table1051012347[[#This Row],[End Date/Time]]</f>
        <v>44861.666666666664</v>
      </c>
      <c r="L31" s="19">
        <f>Table1051012347[[#This Row],[iPad Deployment Start Date/Time]]</f>
        <v>44861.333333333336</v>
      </c>
      <c r="M31" s="18" t="s">
        <v>44</v>
      </c>
      <c r="N31" s="22">
        <f>Table1051012347[[#This Row],[Class Start Date/Time]]</f>
        <v>44861.375</v>
      </c>
      <c r="O31" s="19">
        <f>Table1051012347[[#This Row],[Class Start Date/Time]]</f>
        <v>44861.375</v>
      </c>
      <c r="P31" s="18" t="s">
        <v>44</v>
      </c>
      <c r="Q31" s="22">
        <f>Table1051012347[[#This Row],[Lunch Start Date/Time]]</f>
        <v>44861.541666666664</v>
      </c>
      <c r="R31" s="19">
        <f>Table1051012347[[#This Row],[iPad Optimization Start Date/Time]]</f>
        <v>44861.5625</v>
      </c>
      <c r="S31" s="18" t="s">
        <v>44</v>
      </c>
      <c r="T31" s="22">
        <f>Table1051012347[[#This Row],[VF &amp; CP Start Date/Time]]</f>
        <v>44861.625</v>
      </c>
      <c r="U31" s="19">
        <f>Table1051012347[[#This Row],[iPad Opt. End Time]]</f>
        <v>44861.625</v>
      </c>
      <c r="V31" s="18" t="s">
        <v>44</v>
      </c>
      <c r="W31" s="22">
        <f>Table1051012347[[#This Row],[Class 2 Start Time]]+1/24</f>
        <v>44861.666666666664</v>
      </c>
      <c r="X31" s="5" t="s">
        <v>83</v>
      </c>
      <c r="Y31" s="5">
        <v>8</v>
      </c>
      <c r="Z31" s="5" t="s">
        <v>82</v>
      </c>
      <c r="AA31" s="13" t="s">
        <v>6</v>
      </c>
      <c r="AB31" s="13" t="s">
        <v>6</v>
      </c>
      <c r="AC31" s="61"/>
      <c r="AD31" s="62"/>
      <c r="AE31" s="5">
        <v>8</v>
      </c>
    </row>
    <row r="32" spans="1:31" ht="34.200000000000003" customHeight="1" thickBot="1">
      <c r="A32" s="11" t="s">
        <v>43</v>
      </c>
      <c r="B32" s="4">
        <v>44862.333333333336</v>
      </c>
      <c r="C32" s="18">
        <f>Table1051012347[[#This Row],[Date]]</f>
        <v>44862.333333333336</v>
      </c>
      <c r="D32" s="18">
        <f>Table1051012347[[#This Row],[Date]]+1/24</f>
        <v>44862.375</v>
      </c>
      <c r="E32" s="18">
        <f>Table1051012347[[#This Row],[Class Start Date/Time]]+(240/1440)</f>
        <v>44862.541666666664</v>
      </c>
      <c r="F32" s="18">
        <f>Table1051012347[[#This Row],[Lunch Start Date/Time]]+0.5/24</f>
        <v>44862.5625</v>
      </c>
      <c r="G32" s="18">
        <f>Table1051012347[[#This Row],[iPad Optimization Start Date/Time]]+1.5/24</f>
        <v>44862.625</v>
      </c>
      <c r="H32" s="18">
        <f>Table1051012347[[#This Row],[VF &amp; CP Start Date/Time]]+(60/1440)</f>
        <v>44862.666666666664</v>
      </c>
      <c r="I32" s="19">
        <f>Table1051012347[[#This Row],[iPad Deployment Start Date/Time]]</f>
        <v>44862.333333333336</v>
      </c>
      <c r="J32" s="17" t="s">
        <v>44</v>
      </c>
      <c r="K32" s="22">
        <f>Table1051012347[[#This Row],[End Date/Time]]</f>
        <v>44862.666666666664</v>
      </c>
      <c r="L32" s="19">
        <f>Table1051012347[[#This Row],[iPad Deployment Start Date/Time]]</f>
        <v>44862.333333333336</v>
      </c>
      <c r="M32" s="18" t="s">
        <v>44</v>
      </c>
      <c r="N32" s="22">
        <f>Table1051012347[[#This Row],[Class Start Date/Time]]</f>
        <v>44862.375</v>
      </c>
      <c r="O32" s="19">
        <f>Table1051012347[[#This Row],[Class Start Date/Time]]</f>
        <v>44862.375</v>
      </c>
      <c r="P32" s="18" t="s">
        <v>44</v>
      </c>
      <c r="Q32" s="22">
        <f>Table1051012347[[#This Row],[Lunch Start Date/Time]]</f>
        <v>44862.541666666664</v>
      </c>
      <c r="R32" s="19">
        <f>Table1051012347[[#This Row],[iPad Optimization Start Date/Time]]</f>
        <v>44862.5625</v>
      </c>
      <c r="S32" s="18" t="s">
        <v>44</v>
      </c>
      <c r="T32" s="22">
        <f>Table1051012347[[#This Row],[VF &amp; CP Start Date/Time]]</f>
        <v>44862.625</v>
      </c>
      <c r="U32" s="19">
        <f>Table1051012347[[#This Row],[iPad Opt. End Time]]</f>
        <v>44862.625</v>
      </c>
      <c r="V32" s="18" t="s">
        <v>44</v>
      </c>
      <c r="W32" s="22">
        <f>Table1051012347[[#This Row],[Class 2 Start Time]]+1/24</f>
        <v>44862.666666666664</v>
      </c>
      <c r="X32" s="5" t="s">
        <v>83</v>
      </c>
      <c r="Y32" s="5">
        <v>8</v>
      </c>
      <c r="Z32" s="5" t="s">
        <v>82</v>
      </c>
      <c r="AA32" s="13" t="s">
        <v>6</v>
      </c>
      <c r="AB32" s="13" t="s">
        <v>6</v>
      </c>
      <c r="AC32" s="61"/>
      <c r="AD32" s="62"/>
      <c r="AE32" s="5">
        <v>8</v>
      </c>
    </row>
    <row r="33" spans="1:31" ht="34.200000000000003" customHeight="1" thickBot="1">
      <c r="A33" s="41" t="s">
        <v>43</v>
      </c>
      <c r="B33" s="42">
        <v>44864.375</v>
      </c>
      <c r="C33" s="43">
        <f>Table1051012347[[#This Row],[Date]]</f>
        <v>44864.375</v>
      </c>
      <c r="D33" s="43">
        <f>Table1051012347[[#This Row],[Date]]+1/24</f>
        <v>44864.416666666664</v>
      </c>
      <c r="E33" s="43">
        <f>Table1051012347[[#This Row],[Class Start Date/Time]]+(240/1440)</f>
        <v>44864.583333333328</v>
      </c>
      <c r="F33" s="43">
        <f>Table1051012347[[#This Row],[Lunch Start Date/Time]]+0.5/24</f>
        <v>44864.604166666664</v>
      </c>
      <c r="G33" s="43">
        <f>Table1051012347[[#This Row],[iPad Optimization Start Date/Time]]+1.5/24</f>
        <v>44864.666666666664</v>
      </c>
      <c r="H33" s="43">
        <f>Table1051012347[[#This Row],[VF &amp; CP Start Date/Time]]+(60/1440)</f>
        <v>44864.708333333328</v>
      </c>
      <c r="I33" s="44">
        <f>Table1051012347[[#This Row],[iPad Deployment Start Date/Time]]</f>
        <v>44864.375</v>
      </c>
      <c r="J33" s="45" t="s">
        <v>44</v>
      </c>
      <c r="K33" s="46">
        <f>Table1051012347[[#This Row],[End Date/Time]]</f>
        <v>44864.708333333328</v>
      </c>
      <c r="L33" s="44">
        <f>Table1051012347[[#This Row],[iPad Deployment Start Date/Time]]</f>
        <v>44864.375</v>
      </c>
      <c r="M33" s="47" t="s">
        <v>44</v>
      </c>
      <c r="N33" s="46">
        <f>Table1051012347[[#This Row],[Class Start Date/Time]]</f>
        <v>44864.416666666664</v>
      </c>
      <c r="O33" s="44">
        <f>Table1051012347[[#This Row],[Class Start Date/Time]]</f>
        <v>44864.416666666664</v>
      </c>
      <c r="P33" s="47" t="s">
        <v>44</v>
      </c>
      <c r="Q33" s="46">
        <f>Table1051012347[[#This Row],[Lunch Start Date/Time]]</f>
        <v>44864.583333333328</v>
      </c>
      <c r="R33" s="44">
        <f>Table1051012347[[#This Row],[iPad Optimization Start Date/Time]]</f>
        <v>44864.604166666664</v>
      </c>
      <c r="S33" s="47" t="s">
        <v>44</v>
      </c>
      <c r="T33" s="46">
        <f>Table1051012347[[#This Row],[VF &amp; CP Start Date/Time]]</f>
        <v>44864.666666666664</v>
      </c>
      <c r="U33" s="44">
        <f>Table1051012347[[#This Row],[iPad Opt. End Time]]</f>
        <v>44864.666666666664</v>
      </c>
      <c r="V33" s="47" t="s">
        <v>44</v>
      </c>
      <c r="W33" s="46">
        <f>Table1051012347[[#This Row],[Class 2 Start Time]]+1/24</f>
        <v>44864.708333333328</v>
      </c>
      <c r="X33" s="48" t="s">
        <v>83</v>
      </c>
      <c r="Y33" s="48">
        <v>8</v>
      </c>
      <c r="Z33" s="48" t="s">
        <v>6</v>
      </c>
      <c r="AA33" s="49" t="s">
        <v>77</v>
      </c>
      <c r="AB33" s="49" t="s">
        <v>32</v>
      </c>
      <c r="AC33" s="61"/>
      <c r="AD33" s="62"/>
      <c r="AE33" s="48">
        <v>8</v>
      </c>
    </row>
    <row r="34" spans="1:31" ht="34.200000000000003" customHeight="1" thickBot="1">
      <c r="A34" s="11" t="s">
        <v>43</v>
      </c>
      <c r="B34" s="4">
        <v>44865.333333333336</v>
      </c>
      <c r="C34" s="18">
        <f>Table1051012347[[#This Row],[Date]]</f>
        <v>44865.333333333336</v>
      </c>
      <c r="D34" s="18">
        <f>Table1051012347[[#This Row],[Date]]+1/24</f>
        <v>44865.375</v>
      </c>
      <c r="E34" s="18">
        <f>Table1051012347[[#This Row],[Class Start Date/Time]]+(240/1440)</f>
        <v>44865.541666666664</v>
      </c>
      <c r="F34" s="18">
        <f>Table1051012347[[#This Row],[Lunch Start Date/Time]]+0.5/24</f>
        <v>44865.5625</v>
      </c>
      <c r="G34" s="18">
        <f>Table1051012347[[#This Row],[iPad Optimization Start Date/Time]]+1.5/24</f>
        <v>44865.625</v>
      </c>
      <c r="H34" s="18">
        <f>Table1051012347[[#This Row],[VF &amp; CP Start Date/Time]]+(60/1440)</f>
        <v>44865.666666666664</v>
      </c>
      <c r="I34" s="19">
        <f>Table1051012347[[#This Row],[iPad Deployment Start Date/Time]]</f>
        <v>44865.333333333336</v>
      </c>
      <c r="J34" s="17" t="s">
        <v>44</v>
      </c>
      <c r="K34" s="22">
        <f>Table1051012347[[#This Row],[End Date/Time]]</f>
        <v>44865.666666666664</v>
      </c>
      <c r="L34" s="19">
        <f>Table1051012347[[#This Row],[iPad Deployment Start Date/Time]]</f>
        <v>44865.333333333336</v>
      </c>
      <c r="M34" s="18" t="s">
        <v>44</v>
      </c>
      <c r="N34" s="22">
        <f>Table1051012347[[#This Row],[Class Start Date/Time]]</f>
        <v>44865.375</v>
      </c>
      <c r="O34" s="19">
        <f>Table1051012347[[#This Row],[Class Start Date/Time]]</f>
        <v>44865.375</v>
      </c>
      <c r="P34" s="18" t="s">
        <v>44</v>
      </c>
      <c r="Q34" s="22">
        <f>Table1051012347[[#This Row],[Lunch Start Date/Time]]</f>
        <v>44865.541666666664</v>
      </c>
      <c r="R34" s="19">
        <f>Table1051012347[[#This Row],[iPad Optimization Start Date/Time]]</f>
        <v>44865.5625</v>
      </c>
      <c r="S34" s="18" t="s">
        <v>44</v>
      </c>
      <c r="T34" s="22">
        <f>Table1051012347[[#This Row],[VF &amp; CP Start Date/Time]]</f>
        <v>44865.625</v>
      </c>
      <c r="U34" s="19">
        <f>Table1051012347[[#This Row],[iPad Opt. End Time]]</f>
        <v>44865.625</v>
      </c>
      <c r="V34" s="18" t="s">
        <v>44</v>
      </c>
      <c r="W34" s="22">
        <f>Table1051012347[[#This Row],[Class 2 Start Time]]+1/24</f>
        <v>44865.666666666664</v>
      </c>
      <c r="X34" s="5" t="s">
        <v>84</v>
      </c>
      <c r="Y34" s="5">
        <v>5</v>
      </c>
      <c r="Z34" s="5" t="s">
        <v>82</v>
      </c>
      <c r="AA34" s="13" t="s">
        <v>6</v>
      </c>
      <c r="AB34" s="13" t="s">
        <v>6</v>
      </c>
      <c r="AC34" s="61"/>
      <c r="AD34" s="62"/>
      <c r="AE34" s="5">
        <v>8</v>
      </c>
    </row>
    <row r="35" spans="1:31" ht="34.200000000000003" customHeight="1" thickBot="1">
      <c r="A35" s="11" t="s">
        <v>43</v>
      </c>
      <c r="B35" s="4">
        <v>44865.333333333336</v>
      </c>
      <c r="C35" s="18">
        <f>Table1051012347[[#This Row],[Date]]</f>
        <v>44865.333333333336</v>
      </c>
      <c r="D35" s="18">
        <f>Table1051012347[[#This Row],[Date]]+1/24</f>
        <v>44865.375</v>
      </c>
      <c r="E35" s="18">
        <f>Table1051012347[[#This Row],[Class Start Date/Time]]+(240/1440)</f>
        <v>44865.541666666664</v>
      </c>
      <c r="F35" s="18">
        <f>Table1051012347[[#This Row],[Lunch Start Date/Time]]+0.5/24</f>
        <v>44865.5625</v>
      </c>
      <c r="G35" s="18">
        <f>Table1051012347[[#This Row],[iPad Optimization Start Date/Time]]+1.5/24</f>
        <v>44865.625</v>
      </c>
      <c r="H35" s="18">
        <f>Table1051012347[[#This Row],[VF &amp; CP Start Date/Time]]+(60/1440)</f>
        <v>44865.666666666664</v>
      </c>
      <c r="I35" s="19">
        <f>Table1051012347[[#This Row],[iPad Deployment Start Date/Time]]</f>
        <v>44865.333333333336</v>
      </c>
      <c r="J35" s="17" t="s">
        <v>44</v>
      </c>
      <c r="K35" s="22">
        <f>Table1051012347[[#This Row],[End Date/Time]]</f>
        <v>44865.666666666664</v>
      </c>
      <c r="L35" s="19">
        <f>Table1051012347[[#This Row],[iPad Deployment Start Date/Time]]</f>
        <v>44865.333333333336</v>
      </c>
      <c r="M35" s="18" t="s">
        <v>44</v>
      </c>
      <c r="N35" s="22">
        <f>Table1051012347[[#This Row],[Class Start Date/Time]]</f>
        <v>44865.375</v>
      </c>
      <c r="O35" s="19">
        <f>Table1051012347[[#This Row],[Class Start Date/Time]]</f>
        <v>44865.375</v>
      </c>
      <c r="P35" s="18" t="s">
        <v>44</v>
      </c>
      <c r="Q35" s="22">
        <f>Table1051012347[[#This Row],[Lunch Start Date/Time]]</f>
        <v>44865.541666666664</v>
      </c>
      <c r="R35" s="19">
        <f>Table1051012347[[#This Row],[iPad Optimization Start Date/Time]]</f>
        <v>44865.5625</v>
      </c>
      <c r="S35" s="18" t="s">
        <v>44</v>
      </c>
      <c r="T35" s="22">
        <f>Table1051012347[[#This Row],[VF &amp; CP Start Date/Time]]</f>
        <v>44865.625</v>
      </c>
      <c r="U35" s="19">
        <f>Table1051012347[[#This Row],[iPad Opt. End Time]]</f>
        <v>44865.625</v>
      </c>
      <c r="V35" s="18" t="s">
        <v>44</v>
      </c>
      <c r="W35" s="22">
        <f>Table1051012347[[#This Row],[Class 2 Start Time]]+1/24</f>
        <v>44865.666666666664</v>
      </c>
      <c r="X35" s="5" t="s">
        <v>83</v>
      </c>
      <c r="Y35" s="5">
        <v>8</v>
      </c>
      <c r="Z35" s="5" t="s">
        <v>82</v>
      </c>
      <c r="AA35" s="13" t="s">
        <v>6</v>
      </c>
      <c r="AB35" s="13" t="s">
        <v>6</v>
      </c>
      <c r="AC35" s="61"/>
      <c r="AD35" s="62"/>
      <c r="AE35" s="5">
        <v>8</v>
      </c>
    </row>
    <row r="36" spans="1:31" ht="34.200000000000003" customHeight="1" thickBot="1">
      <c r="A36" s="11" t="s">
        <v>43</v>
      </c>
      <c r="B36" s="4">
        <v>44866.333333333336</v>
      </c>
      <c r="C36" s="18">
        <f>Table1051012347[[#This Row],[Date]]</f>
        <v>44866.333333333336</v>
      </c>
      <c r="D36" s="18">
        <f>Table1051012347[[#This Row],[Date]]+1/24</f>
        <v>44866.375</v>
      </c>
      <c r="E36" s="18">
        <f>Table1051012347[[#This Row],[Class Start Date/Time]]+(240/1440)</f>
        <v>44866.541666666664</v>
      </c>
      <c r="F36" s="18">
        <f>Table1051012347[[#This Row],[Lunch Start Date/Time]]+0.5/24</f>
        <v>44866.5625</v>
      </c>
      <c r="G36" s="18">
        <f>Table1051012347[[#This Row],[iPad Optimization Start Date/Time]]+1.5/24</f>
        <v>44866.625</v>
      </c>
      <c r="H36" s="18">
        <f>Table1051012347[[#This Row],[VF &amp; CP Start Date/Time]]+(60/1440)</f>
        <v>44866.666666666664</v>
      </c>
      <c r="I36" s="19">
        <f>Table1051012347[[#This Row],[iPad Deployment Start Date/Time]]</f>
        <v>44866.333333333336</v>
      </c>
      <c r="J36" s="17" t="s">
        <v>44</v>
      </c>
      <c r="K36" s="22">
        <f>Table1051012347[[#This Row],[End Date/Time]]</f>
        <v>44866.666666666664</v>
      </c>
      <c r="L36" s="19">
        <f>Table1051012347[[#This Row],[iPad Deployment Start Date/Time]]</f>
        <v>44866.333333333336</v>
      </c>
      <c r="M36" s="18" t="s">
        <v>44</v>
      </c>
      <c r="N36" s="22">
        <f>Table1051012347[[#This Row],[Class Start Date/Time]]</f>
        <v>44866.375</v>
      </c>
      <c r="O36" s="19">
        <f>Table1051012347[[#This Row],[Class Start Date/Time]]</f>
        <v>44866.375</v>
      </c>
      <c r="P36" s="18" t="s">
        <v>44</v>
      </c>
      <c r="Q36" s="22">
        <f>Table1051012347[[#This Row],[Lunch Start Date/Time]]</f>
        <v>44866.541666666664</v>
      </c>
      <c r="R36" s="19">
        <f>Table1051012347[[#This Row],[iPad Optimization Start Date/Time]]</f>
        <v>44866.5625</v>
      </c>
      <c r="S36" s="18" t="s">
        <v>44</v>
      </c>
      <c r="T36" s="22">
        <f>Table1051012347[[#This Row],[VF &amp; CP Start Date/Time]]</f>
        <v>44866.625</v>
      </c>
      <c r="U36" s="19">
        <f>Table1051012347[[#This Row],[iPad Opt. End Time]]</f>
        <v>44866.625</v>
      </c>
      <c r="V36" s="18" t="s">
        <v>44</v>
      </c>
      <c r="W36" s="22">
        <f>Table1051012347[[#This Row],[Class 2 Start Time]]+1/24</f>
        <v>44866.666666666664</v>
      </c>
      <c r="X36" s="5" t="s">
        <v>84</v>
      </c>
      <c r="Y36" s="5">
        <v>4</v>
      </c>
      <c r="Z36" s="5" t="s">
        <v>82</v>
      </c>
      <c r="AA36" s="13" t="s">
        <v>6</v>
      </c>
      <c r="AB36" s="13" t="s">
        <v>6</v>
      </c>
      <c r="AC36" s="61"/>
      <c r="AD36" s="62"/>
      <c r="AE36" s="5">
        <v>8</v>
      </c>
    </row>
    <row r="37" spans="1:31" ht="34.200000000000003" customHeight="1" thickBot="1">
      <c r="A37" s="11" t="s">
        <v>43</v>
      </c>
      <c r="B37" s="4">
        <v>44866.333333333336</v>
      </c>
      <c r="C37" s="18">
        <f>Table1051012347[[#This Row],[Date]]</f>
        <v>44866.333333333336</v>
      </c>
      <c r="D37" s="18">
        <f>Table1051012347[[#This Row],[Date]]+1/24</f>
        <v>44866.375</v>
      </c>
      <c r="E37" s="18">
        <f>Table1051012347[[#This Row],[Class Start Date/Time]]+(240/1440)</f>
        <v>44866.541666666664</v>
      </c>
      <c r="F37" s="18">
        <f>Table1051012347[[#This Row],[Lunch Start Date/Time]]+0.5/24</f>
        <v>44866.5625</v>
      </c>
      <c r="G37" s="18">
        <f>Table1051012347[[#This Row],[iPad Optimization Start Date/Time]]+1.5/24</f>
        <v>44866.625</v>
      </c>
      <c r="H37" s="18">
        <f>Table1051012347[[#This Row],[VF &amp; CP Start Date/Time]]+(60/1440)</f>
        <v>44866.666666666664</v>
      </c>
      <c r="I37" s="19">
        <f>Table1051012347[[#This Row],[iPad Deployment Start Date/Time]]</f>
        <v>44866.333333333336</v>
      </c>
      <c r="J37" s="17" t="s">
        <v>44</v>
      </c>
      <c r="K37" s="22">
        <f>Table1051012347[[#This Row],[End Date/Time]]</f>
        <v>44866.666666666664</v>
      </c>
      <c r="L37" s="19">
        <f>Table1051012347[[#This Row],[iPad Deployment Start Date/Time]]</f>
        <v>44866.333333333336</v>
      </c>
      <c r="M37" s="18" t="s">
        <v>44</v>
      </c>
      <c r="N37" s="22">
        <f>Table1051012347[[#This Row],[Class Start Date/Time]]</f>
        <v>44866.375</v>
      </c>
      <c r="O37" s="19">
        <f>Table1051012347[[#This Row],[Class Start Date/Time]]</f>
        <v>44866.375</v>
      </c>
      <c r="P37" s="18" t="s">
        <v>44</v>
      </c>
      <c r="Q37" s="22">
        <f>Table1051012347[[#This Row],[Lunch Start Date/Time]]</f>
        <v>44866.541666666664</v>
      </c>
      <c r="R37" s="19">
        <f>Table1051012347[[#This Row],[iPad Optimization Start Date/Time]]</f>
        <v>44866.5625</v>
      </c>
      <c r="S37" s="18" t="s">
        <v>44</v>
      </c>
      <c r="T37" s="22">
        <f>Table1051012347[[#This Row],[VF &amp; CP Start Date/Time]]</f>
        <v>44866.625</v>
      </c>
      <c r="U37" s="19">
        <f>Table1051012347[[#This Row],[iPad Opt. End Time]]</f>
        <v>44866.625</v>
      </c>
      <c r="V37" s="18" t="s">
        <v>44</v>
      </c>
      <c r="W37" s="22">
        <f>Table1051012347[[#This Row],[Class 2 Start Time]]+1/24</f>
        <v>44866.666666666664</v>
      </c>
      <c r="X37" s="5" t="s">
        <v>83</v>
      </c>
      <c r="Y37" s="5">
        <v>4</v>
      </c>
      <c r="Z37" s="5" t="s">
        <v>82</v>
      </c>
      <c r="AA37" s="13" t="s">
        <v>6</v>
      </c>
      <c r="AB37" s="13" t="s">
        <v>6</v>
      </c>
      <c r="AC37" s="61"/>
      <c r="AD37" s="62"/>
      <c r="AE37" s="5">
        <v>8</v>
      </c>
    </row>
    <row r="38" spans="1:31" ht="34.200000000000003" customHeight="1" thickBot="1">
      <c r="A38" s="11" t="s">
        <v>43</v>
      </c>
      <c r="B38" s="4">
        <v>44867.333333333336</v>
      </c>
      <c r="C38" s="18">
        <f>Table1051012347[[#This Row],[Date]]</f>
        <v>44867.333333333336</v>
      </c>
      <c r="D38" s="18">
        <f>Table1051012347[[#This Row],[Date]]+1/24</f>
        <v>44867.375</v>
      </c>
      <c r="E38" s="18">
        <f>Table1051012347[[#This Row],[Class Start Date/Time]]+(240/1440)</f>
        <v>44867.541666666664</v>
      </c>
      <c r="F38" s="18">
        <f>Table1051012347[[#This Row],[Lunch Start Date/Time]]+0.5/24</f>
        <v>44867.5625</v>
      </c>
      <c r="G38" s="18">
        <f>Table1051012347[[#This Row],[iPad Optimization Start Date/Time]]+1.5/24</f>
        <v>44867.625</v>
      </c>
      <c r="H38" s="18">
        <f>Table1051012347[[#This Row],[VF &amp; CP Start Date/Time]]+(60/1440)</f>
        <v>44867.666666666664</v>
      </c>
      <c r="I38" s="19">
        <f>Table1051012347[[#This Row],[iPad Deployment Start Date/Time]]</f>
        <v>44867.333333333336</v>
      </c>
      <c r="J38" s="17" t="s">
        <v>44</v>
      </c>
      <c r="K38" s="22">
        <f>Table1051012347[[#This Row],[End Date/Time]]</f>
        <v>44867.666666666664</v>
      </c>
      <c r="L38" s="19">
        <f>Table1051012347[[#This Row],[iPad Deployment Start Date/Time]]</f>
        <v>44867.333333333336</v>
      </c>
      <c r="M38" s="18" t="s">
        <v>44</v>
      </c>
      <c r="N38" s="22">
        <f>Table1051012347[[#This Row],[Class Start Date/Time]]</f>
        <v>44867.375</v>
      </c>
      <c r="O38" s="19">
        <f>Table1051012347[[#This Row],[Class Start Date/Time]]</f>
        <v>44867.375</v>
      </c>
      <c r="P38" s="18" t="s">
        <v>44</v>
      </c>
      <c r="Q38" s="22">
        <f>Table1051012347[[#This Row],[Lunch Start Date/Time]]</f>
        <v>44867.541666666664</v>
      </c>
      <c r="R38" s="19">
        <f>Table1051012347[[#This Row],[iPad Optimization Start Date/Time]]</f>
        <v>44867.5625</v>
      </c>
      <c r="S38" s="18" t="s">
        <v>44</v>
      </c>
      <c r="T38" s="22">
        <f>Table1051012347[[#This Row],[VF &amp; CP Start Date/Time]]</f>
        <v>44867.625</v>
      </c>
      <c r="U38" s="19">
        <f>Table1051012347[[#This Row],[iPad Opt. End Time]]</f>
        <v>44867.625</v>
      </c>
      <c r="V38" s="18" t="s">
        <v>44</v>
      </c>
      <c r="W38" s="22">
        <f>Table1051012347[[#This Row],[Class 2 Start Time]]+1/24</f>
        <v>44867.666666666664</v>
      </c>
      <c r="X38" s="5" t="s">
        <v>83</v>
      </c>
      <c r="Y38" s="5">
        <v>4</v>
      </c>
      <c r="Z38" s="5" t="s">
        <v>82</v>
      </c>
      <c r="AA38" s="13" t="s">
        <v>6</v>
      </c>
      <c r="AB38" s="13" t="s">
        <v>6</v>
      </c>
      <c r="AC38" s="61"/>
      <c r="AD38" s="62"/>
      <c r="AE38" s="5">
        <v>8</v>
      </c>
    </row>
    <row r="39" spans="1:31" ht="34.200000000000003" customHeight="1" thickBot="1">
      <c r="A39" s="11" t="s">
        <v>43</v>
      </c>
      <c r="B39" s="4">
        <v>44868.333333333336</v>
      </c>
      <c r="C39" s="18">
        <f>Table1051012347[[#This Row],[Date]]</f>
        <v>44868.333333333336</v>
      </c>
      <c r="D39" s="18">
        <f>Table1051012347[[#This Row],[Date]]+1/24</f>
        <v>44868.375</v>
      </c>
      <c r="E39" s="18">
        <f>Table1051012347[[#This Row],[Class Start Date/Time]]+(240/1440)</f>
        <v>44868.541666666664</v>
      </c>
      <c r="F39" s="18">
        <f>Table1051012347[[#This Row],[Lunch Start Date/Time]]+0.5/24</f>
        <v>44868.5625</v>
      </c>
      <c r="G39" s="18">
        <f>Table1051012347[[#This Row],[iPad Optimization Start Date/Time]]+1.5/24</f>
        <v>44868.625</v>
      </c>
      <c r="H39" s="18">
        <f>Table1051012347[[#This Row],[VF &amp; CP Start Date/Time]]+(60/1440)</f>
        <v>44868.666666666664</v>
      </c>
      <c r="I39" s="19">
        <f>Table1051012347[[#This Row],[iPad Deployment Start Date/Time]]</f>
        <v>44868.333333333336</v>
      </c>
      <c r="J39" s="17" t="s">
        <v>44</v>
      </c>
      <c r="K39" s="22">
        <f>Table1051012347[[#This Row],[End Date/Time]]</f>
        <v>44868.666666666664</v>
      </c>
      <c r="L39" s="19">
        <f>Table1051012347[[#This Row],[iPad Deployment Start Date/Time]]</f>
        <v>44868.333333333336</v>
      </c>
      <c r="M39" s="18" t="s">
        <v>44</v>
      </c>
      <c r="N39" s="22">
        <f>Table1051012347[[#This Row],[Class Start Date/Time]]</f>
        <v>44868.375</v>
      </c>
      <c r="O39" s="19">
        <f>Table1051012347[[#This Row],[Class Start Date/Time]]</f>
        <v>44868.375</v>
      </c>
      <c r="P39" s="18" t="s">
        <v>44</v>
      </c>
      <c r="Q39" s="22">
        <f>Table1051012347[[#This Row],[Lunch Start Date/Time]]</f>
        <v>44868.541666666664</v>
      </c>
      <c r="R39" s="19">
        <f>Table1051012347[[#This Row],[iPad Optimization Start Date/Time]]</f>
        <v>44868.5625</v>
      </c>
      <c r="S39" s="18" t="s">
        <v>44</v>
      </c>
      <c r="T39" s="22">
        <f>Table1051012347[[#This Row],[VF &amp; CP Start Date/Time]]</f>
        <v>44868.625</v>
      </c>
      <c r="U39" s="19">
        <f>Table1051012347[[#This Row],[iPad Opt. End Time]]</f>
        <v>44868.625</v>
      </c>
      <c r="V39" s="18" t="s">
        <v>44</v>
      </c>
      <c r="W39" s="22">
        <f>Table1051012347[[#This Row],[Class 2 Start Time]]+1/24</f>
        <v>44868.666666666664</v>
      </c>
      <c r="X39" s="5" t="s">
        <v>84</v>
      </c>
      <c r="Y39" s="5">
        <v>4</v>
      </c>
      <c r="Z39" s="5" t="s">
        <v>82</v>
      </c>
      <c r="AA39" s="13" t="s">
        <v>6</v>
      </c>
      <c r="AB39" s="13" t="s">
        <v>6</v>
      </c>
      <c r="AC39" s="61"/>
      <c r="AD39" s="62"/>
      <c r="AE39" s="5">
        <v>8</v>
      </c>
    </row>
    <row r="40" spans="1:31" ht="34.200000000000003" customHeight="1" thickBot="1">
      <c r="A40" s="11" t="s">
        <v>43</v>
      </c>
      <c r="B40" s="4">
        <v>44868.333333333336</v>
      </c>
      <c r="C40" s="18">
        <f>Table1051012347[[#This Row],[Date]]</f>
        <v>44868.333333333336</v>
      </c>
      <c r="D40" s="18">
        <f>Table1051012347[[#This Row],[Date]]+1/24</f>
        <v>44868.375</v>
      </c>
      <c r="E40" s="18">
        <f>Table1051012347[[#This Row],[Class Start Date/Time]]+(240/1440)</f>
        <v>44868.541666666664</v>
      </c>
      <c r="F40" s="18">
        <f>Table1051012347[[#This Row],[Lunch Start Date/Time]]+0.5/24</f>
        <v>44868.5625</v>
      </c>
      <c r="G40" s="18">
        <f>Table1051012347[[#This Row],[iPad Optimization Start Date/Time]]+1.5/24</f>
        <v>44868.625</v>
      </c>
      <c r="H40" s="18">
        <f>Table1051012347[[#This Row],[VF &amp; CP Start Date/Time]]+(60/1440)</f>
        <v>44868.666666666664</v>
      </c>
      <c r="I40" s="19">
        <f>Table1051012347[[#This Row],[iPad Deployment Start Date/Time]]</f>
        <v>44868.333333333336</v>
      </c>
      <c r="J40" s="17" t="s">
        <v>44</v>
      </c>
      <c r="K40" s="22">
        <f>Table1051012347[[#This Row],[End Date/Time]]</f>
        <v>44868.666666666664</v>
      </c>
      <c r="L40" s="19">
        <f>Table1051012347[[#This Row],[iPad Deployment Start Date/Time]]</f>
        <v>44868.333333333336</v>
      </c>
      <c r="M40" s="18" t="s">
        <v>44</v>
      </c>
      <c r="N40" s="22">
        <f>Table1051012347[[#This Row],[Class Start Date/Time]]</f>
        <v>44868.375</v>
      </c>
      <c r="O40" s="19">
        <f>Table1051012347[[#This Row],[Class Start Date/Time]]</f>
        <v>44868.375</v>
      </c>
      <c r="P40" s="18" t="s">
        <v>44</v>
      </c>
      <c r="Q40" s="22">
        <f>Table1051012347[[#This Row],[Lunch Start Date/Time]]</f>
        <v>44868.541666666664</v>
      </c>
      <c r="R40" s="19">
        <f>Table1051012347[[#This Row],[iPad Optimization Start Date/Time]]</f>
        <v>44868.5625</v>
      </c>
      <c r="S40" s="18" t="s">
        <v>44</v>
      </c>
      <c r="T40" s="22">
        <f>Table1051012347[[#This Row],[VF &amp; CP Start Date/Time]]</f>
        <v>44868.625</v>
      </c>
      <c r="U40" s="19">
        <f>Table1051012347[[#This Row],[iPad Opt. End Time]]</f>
        <v>44868.625</v>
      </c>
      <c r="V40" s="18" t="s">
        <v>44</v>
      </c>
      <c r="W40" s="22">
        <f>Table1051012347[[#This Row],[Class 2 Start Time]]+1/24</f>
        <v>44868.666666666664</v>
      </c>
      <c r="X40" s="5" t="s">
        <v>83</v>
      </c>
      <c r="Y40" s="5">
        <v>4</v>
      </c>
      <c r="Z40" s="5" t="s">
        <v>82</v>
      </c>
      <c r="AA40" s="13" t="s">
        <v>6</v>
      </c>
      <c r="AB40" s="13" t="s">
        <v>6</v>
      </c>
      <c r="AC40" s="61"/>
      <c r="AD40" s="62"/>
      <c r="AE40" s="5">
        <v>8</v>
      </c>
    </row>
    <row r="41" spans="1:31" ht="34.200000000000003" customHeight="1" thickBot="1">
      <c r="A41" s="50" t="s">
        <v>43</v>
      </c>
      <c r="B41" s="51">
        <v>44872.541666666664</v>
      </c>
      <c r="C41" s="52">
        <f>Table1051012347[[#This Row],[Date]]</f>
        <v>44872.541666666664</v>
      </c>
      <c r="D41" s="52">
        <f>Table1051012347[[#This Row],[Date]]+1/24</f>
        <v>44872.583333333328</v>
      </c>
      <c r="E41" s="52">
        <f>Table1051012347[[#This Row],[Class Start Date/Time]]+(240/1440)</f>
        <v>44872.749999999993</v>
      </c>
      <c r="F41" s="52">
        <f>Table1051012347[[#This Row],[Lunch Start Date/Time]]+0.5/24</f>
        <v>44872.770833333328</v>
      </c>
      <c r="G41" s="52">
        <f>Table1051012347[[#This Row],[iPad Optimization Start Date/Time]]+1.5/24</f>
        <v>44872.833333333328</v>
      </c>
      <c r="H41" s="52">
        <f>Table1051012347[[#This Row],[VF &amp; CP Start Date/Time]]+(60/1440)</f>
        <v>44872.874999999993</v>
      </c>
      <c r="I41" s="53">
        <f>Table1051012347[[#This Row],[iPad Deployment Start Date/Time]]</f>
        <v>44872.541666666664</v>
      </c>
      <c r="J41" s="54" t="s">
        <v>44</v>
      </c>
      <c r="K41" s="55">
        <f>Table1051012347[[#This Row],[End Date/Time]]</f>
        <v>44872.874999999993</v>
      </c>
      <c r="L41" s="53">
        <f>Table1051012347[[#This Row],[iPad Deployment Start Date/Time]]</f>
        <v>44872.541666666664</v>
      </c>
      <c r="M41" s="56" t="s">
        <v>44</v>
      </c>
      <c r="N41" s="55">
        <f>Table1051012347[[#This Row],[Class Start Date/Time]]</f>
        <v>44872.583333333328</v>
      </c>
      <c r="O41" s="53">
        <f>Table1051012347[[#This Row],[Class Start Date/Time]]</f>
        <v>44872.583333333328</v>
      </c>
      <c r="P41" s="56" t="s">
        <v>44</v>
      </c>
      <c r="Q41" s="55">
        <f>Table1051012347[[#This Row],[Lunch Start Date/Time]]</f>
        <v>44872.749999999993</v>
      </c>
      <c r="R41" s="53">
        <f>Table1051012347[[#This Row],[iPad Optimization Start Date/Time]]</f>
        <v>44872.770833333328</v>
      </c>
      <c r="S41" s="56" t="s">
        <v>44</v>
      </c>
      <c r="T41" s="55">
        <f>Table1051012347[[#This Row],[VF &amp; CP Start Date/Time]]</f>
        <v>44872.833333333328</v>
      </c>
      <c r="U41" s="53">
        <f>Table1051012347[[#This Row],[iPad Opt. End Time]]</f>
        <v>44872.833333333328</v>
      </c>
      <c r="V41" s="56" t="s">
        <v>44</v>
      </c>
      <c r="W41" s="55">
        <f>Table1051012347[[#This Row],[Class 2 Start Time]]+1/24</f>
        <v>44872.874999999993</v>
      </c>
      <c r="X41" s="57" t="s">
        <v>84</v>
      </c>
      <c r="Y41" s="57">
        <v>4</v>
      </c>
      <c r="Z41" s="57" t="s">
        <v>83</v>
      </c>
      <c r="AA41" s="58" t="s">
        <v>6</v>
      </c>
      <c r="AB41" s="58" t="s">
        <v>6</v>
      </c>
      <c r="AC41" s="61"/>
      <c r="AD41" s="62"/>
      <c r="AE41" s="57">
        <v>8</v>
      </c>
    </row>
    <row r="42" spans="1:31" ht="34.200000000000003" customHeight="1" thickBot="1">
      <c r="A42" s="50" t="s">
        <v>43</v>
      </c>
      <c r="B42" s="51">
        <v>44872.541666666664</v>
      </c>
      <c r="C42" s="52">
        <f>Table1051012347[[#This Row],[Date]]</f>
        <v>44872.541666666664</v>
      </c>
      <c r="D42" s="52">
        <f>Table1051012347[[#This Row],[Date]]+1/24</f>
        <v>44872.583333333328</v>
      </c>
      <c r="E42" s="52">
        <f>Table1051012347[[#This Row],[Class Start Date/Time]]+(240/1440)</f>
        <v>44872.749999999993</v>
      </c>
      <c r="F42" s="52">
        <f>Table1051012347[[#This Row],[Lunch Start Date/Time]]+0.5/24</f>
        <v>44872.770833333328</v>
      </c>
      <c r="G42" s="52">
        <f>Table1051012347[[#This Row],[iPad Optimization Start Date/Time]]+1.5/24</f>
        <v>44872.833333333328</v>
      </c>
      <c r="H42" s="52">
        <f>Table1051012347[[#This Row],[VF &amp; CP Start Date/Time]]+(60/1440)</f>
        <v>44872.874999999993</v>
      </c>
      <c r="I42" s="53">
        <f>Table1051012347[[#This Row],[iPad Deployment Start Date/Time]]</f>
        <v>44872.541666666664</v>
      </c>
      <c r="J42" s="54" t="s">
        <v>44</v>
      </c>
      <c r="K42" s="55">
        <f>Table1051012347[[#This Row],[End Date/Time]]</f>
        <v>44872.874999999993</v>
      </c>
      <c r="L42" s="53">
        <f>Table1051012347[[#This Row],[iPad Deployment Start Date/Time]]</f>
        <v>44872.541666666664</v>
      </c>
      <c r="M42" s="56" t="s">
        <v>44</v>
      </c>
      <c r="N42" s="55">
        <f>Table1051012347[[#This Row],[Class Start Date/Time]]</f>
        <v>44872.583333333328</v>
      </c>
      <c r="O42" s="53">
        <f>Table1051012347[[#This Row],[Class Start Date/Time]]</f>
        <v>44872.583333333328</v>
      </c>
      <c r="P42" s="56" t="s">
        <v>44</v>
      </c>
      <c r="Q42" s="55">
        <f>Table1051012347[[#This Row],[Lunch Start Date/Time]]</f>
        <v>44872.749999999993</v>
      </c>
      <c r="R42" s="53">
        <f>Table1051012347[[#This Row],[iPad Optimization Start Date/Time]]</f>
        <v>44872.770833333328</v>
      </c>
      <c r="S42" s="56" t="s">
        <v>44</v>
      </c>
      <c r="T42" s="55">
        <f>Table1051012347[[#This Row],[VF &amp; CP Start Date/Time]]</f>
        <v>44872.833333333328</v>
      </c>
      <c r="U42" s="53">
        <f>Table1051012347[[#This Row],[iPad Opt. End Time]]</f>
        <v>44872.833333333328</v>
      </c>
      <c r="V42" s="56" t="s">
        <v>44</v>
      </c>
      <c r="W42" s="55">
        <f>Table1051012347[[#This Row],[Class 2 Start Time]]+1/24</f>
        <v>44872.874999999993</v>
      </c>
      <c r="X42" s="57" t="s">
        <v>83</v>
      </c>
      <c r="Y42" s="57">
        <v>4</v>
      </c>
      <c r="Z42" s="57" t="s">
        <v>83</v>
      </c>
      <c r="AA42" s="58" t="s">
        <v>77</v>
      </c>
      <c r="AB42" s="58" t="s">
        <v>6</v>
      </c>
      <c r="AC42" s="61"/>
      <c r="AD42" s="62"/>
      <c r="AE42" s="57">
        <v>8</v>
      </c>
    </row>
    <row r="43" spans="1:31" ht="34.200000000000003" customHeight="1" thickBot="1">
      <c r="A43" s="11" t="s">
        <v>43</v>
      </c>
      <c r="B43" s="4">
        <v>44873.333333333336</v>
      </c>
      <c r="C43" s="18">
        <f>Table1051012347[[#This Row],[Date]]</f>
        <v>44873.333333333336</v>
      </c>
      <c r="D43" s="18">
        <f>Table1051012347[[#This Row],[Date]]+1/24</f>
        <v>44873.375</v>
      </c>
      <c r="E43" s="18">
        <f>Table1051012347[[#This Row],[Class Start Date/Time]]+(240/1440)</f>
        <v>44873.541666666664</v>
      </c>
      <c r="F43" s="18">
        <f>Table1051012347[[#This Row],[Lunch Start Date/Time]]+0.5/24</f>
        <v>44873.5625</v>
      </c>
      <c r="G43" s="18">
        <f>Table1051012347[[#This Row],[iPad Optimization Start Date/Time]]+1.5/24</f>
        <v>44873.625</v>
      </c>
      <c r="H43" s="18">
        <f>Table1051012347[[#This Row],[VF &amp; CP Start Date/Time]]+(60/1440)</f>
        <v>44873.666666666664</v>
      </c>
      <c r="I43" s="19">
        <f>Table1051012347[[#This Row],[iPad Deployment Start Date/Time]]</f>
        <v>44873.333333333336</v>
      </c>
      <c r="J43" s="17" t="s">
        <v>44</v>
      </c>
      <c r="K43" s="22">
        <f>Table1051012347[[#This Row],[End Date/Time]]</f>
        <v>44873.666666666664</v>
      </c>
      <c r="L43" s="19">
        <f>Table1051012347[[#This Row],[iPad Deployment Start Date/Time]]</f>
        <v>44873.333333333336</v>
      </c>
      <c r="M43" s="18" t="s">
        <v>44</v>
      </c>
      <c r="N43" s="22">
        <f>Table1051012347[[#This Row],[Class Start Date/Time]]</f>
        <v>44873.375</v>
      </c>
      <c r="O43" s="19">
        <f>Table1051012347[[#This Row],[Class Start Date/Time]]</f>
        <v>44873.375</v>
      </c>
      <c r="P43" s="18" t="s">
        <v>44</v>
      </c>
      <c r="Q43" s="22">
        <f>Table1051012347[[#This Row],[Lunch Start Date/Time]]</f>
        <v>44873.541666666664</v>
      </c>
      <c r="R43" s="19">
        <f>Table1051012347[[#This Row],[iPad Optimization Start Date/Time]]</f>
        <v>44873.5625</v>
      </c>
      <c r="S43" s="18" t="s">
        <v>44</v>
      </c>
      <c r="T43" s="22">
        <f>Table1051012347[[#This Row],[VF &amp; CP Start Date/Time]]</f>
        <v>44873.625</v>
      </c>
      <c r="U43" s="19">
        <f>Table1051012347[[#This Row],[iPad Opt. End Time]]</f>
        <v>44873.625</v>
      </c>
      <c r="V43" s="18" t="s">
        <v>44</v>
      </c>
      <c r="W43" s="22">
        <f>Table1051012347[[#This Row],[Class 2 Start Time]]+1/24</f>
        <v>44873.666666666664</v>
      </c>
      <c r="X43" s="5" t="s">
        <v>84</v>
      </c>
      <c r="Y43" s="5">
        <v>4</v>
      </c>
      <c r="Z43" s="5" t="s">
        <v>82</v>
      </c>
      <c r="AA43" s="13" t="s">
        <v>6</v>
      </c>
      <c r="AB43" s="13" t="s">
        <v>6</v>
      </c>
      <c r="AC43" s="61"/>
      <c r="AD43" s="62"/>
      <c r="AE43" s="5">
        <v>8</v>
      </c>
    </row>
    <row r="44" spans="1:31" ht="34.200000000000003" customHeight="1" thickBot="1">
      <c r="A44" s="11" t="s">
        <v>43</v>
      </c>
      <c r="B44" s="4">
        <v>44873.333333333336</v>
      </c>
      <c r="C44" s="18">
        <f>Table1051012347[[#This Row],[Date]]</f>
        <v>44873.333333333336</v>
      </c>
      <c r="D44" s="18">
        <f>Table1051012347[[#This Row],[Date]]+1/24</f>
        <v>44873.375</v>
      </c>
      <c r="E44" s="18">
        <f>Table1051012347[[#This Row],[Class Start Date/Time]]+(240/1440)</f>
        <v>44873.541666666664</v>
      </c>
      <c r="F44" s="18">
        <f>Table1051012347[[#This Row],[Lunch Start Date/Time]]+0.5/24</f>
        <v>44873.5625</v>
      </c>
      <c r="G44" s="18">
        <f>Table1051012347[[#This Row],[iPad Optimization Start Date/Time]]+1.5/24</f>
        <v>44873.625</v>
      </c>
      <c r="H44" s="18">
        <f>Table1051012347[[#This Row],[VF &amp; CP Start Date/Time]]+(60/1440)</f>
        <v>44873.666666666664</v>
      </c>
      <c r="I44" s="19">
        <f>Table1051012347[[#This Row],[iPad Deployment Start Date/Time]]</f>
        <v>44873.333333333336</v>
      </c>
      <c r="J44" s="17" t="s">
        <v>44</v>
      </c>
      <c r="K44" s="22">
        <f>Table1051012347[[#This Row],[End Date/Time]]</f>
        <v>44873.666666666664</v>
      </c>
      <c r="L44" s="19">
        <f>Table1051012347[[#This Row],[iPad Deployment Start Date/Time]]</f>
        <v>44873.333333333336</v>
      </c>
      <c r="M44" s="18" t="s">
        <v>44</v>
      </c>
      <c r="N44" s="22">
        <f>Table1051012347[[#This Row],[Class Start Date/Time]]</f>
        <v>44873.375</v>
      </c>
      <c r="O44" s="19">
        <f>Table1051012347[[#This Row],[Class Start Date/Time]]</f>
        <v>44873.375</v>
      </c>
      <c r="P44" s="18" t="s">
        <v>44</v>
      </c>
      <c r="Q44" s="22">
        <f>Table1051012347[[#This Row],[Lunch Start Date/Time]]</f>
        <v>44873.541666666664</v>
      </c>
      <c r="R44" s="19">
        <f>Table1051012347[[#This Row],[iPad Optimization Start Date/Time]]</f>
        <v>44873.5625</v>
      </c>
      <c r="S44" s="18" t="s">
        <v>44</v>
      </c>
      <c r="T44" s="22">
        <f>Table1051012347[[#This Row],[VF &amp; CP Start Date/Time]]</f>
        <v>44873.625</v>
      </c>
      <c r="U44" s="19">
        <f>Table1051012347[[#This Row],[iPad Opt. End Time]]</f>
        <v>44873.625</v>
      </c>
      <c r="V44" s="18" t="s">
        <v>44</v>
      </c>
      <c r="W44" s="22">
        <f>Table1051012347[[#This Row],[Class 2 Start Time]]+1/24</f>
        <v>44873.666666666664</v>
      </c>
      <c r="X44" s="5" t="s">
        <v>83</v>
      </c>
      <c r="Y44" s="5">
        <v>4</v>
      </c>
      <c r="Z44" s="5" t="s">
        <v>82</v>
      </c>
      <c r="AA44" s="13" t="s">
        <v>6</v>
      </c>
      <c r="AB44" s="13" t="s">
        <v>6</v>
      </c>
      <c r="AC44" s="61"/>
      <c r="AD44" s="62"/>
      <c r="AE44" s="5">
        <v>8</v>
      </c>
    </row>
    <row r="45" spans="1:31" ht="34.200000000000003" customHeight="1" thickBot="1">
      <c r="A45" s="11" t="s">
        <v>38</v>
      </c>
      <c r="B45" s="4">
        <v>44874.333333333336</v>
      </c>
      <c r="C45" s="18">
        <f>Table1051012347[[#This Row],[Date]]</f>
        <v>44874.333333333336</v>
      </c>
      <c r="D45" s="18">
        <f>Table1051012347[[#This Row],[Date]]+1/24</f>
        <v>44874.375</v>
      </c>
      <c r="E45" s="18">
        <f>Table1051012347[[#This Row],[Class Start Date/Time]]+(240/1440)</f>
        <v>44874.541666666664</v>
      </c>
      <c r="F45" s="18">
        <f>Table1051012347[[#This Row],[Lunch Start Date/Time]]+0.5/24</f>
        <v>44874.5625</v>
      </c>
      <c r="G45" s="18" t="s">
        <v>6</v>
      </c>
      <c r="H45" s="18">
        <f>Table1051012347[[#This Row],[iPad Optimization Start Date/Time]]+1.5/24</f>
        <v>44874.625</v>
      </c>
      <c r="I45" s="19">
        <f>Table1051012347[[#This Row],[iPad Deployment Start Date/Time]]</f>
        <v>44874.333333333336</v>
      </c>
      <c r="J45" s="17" t="s">
        <v>44</v>
      </c>
      <c r="K45" s="22">
        <f>Table1051012347[[#This Row],[End Date/Time]]</f>
        <v>44874.625</v>
      </c>
      <c r="L45" s="19">
        <f>Table1051012347[[#This Row],[iPad Deployment Start Date/Time]]</f>
        <v>44874.333333333336</v>
      </c>
      <c r="M45" s="18" t="s">
        <v>44</v>
      </c>
      <c r="N45" s="22">
        <f>Table1051012347[[#This Row],[Class Start Date/Time]]</f>
        <v>44874.375</v>
      </c>
      <c r="O45" s="19">
        <f>Table1051012347[[#This Row],[Class Start Date/Time]]</f>
        <v>44874.375</v>
      </c>
      <c r="P45" s="18" t="s">
        <v>44</v>
      </c>
      <c r="Q45" s="22">
        <f>Table1051012347[[#This Row],[Lunch Start Date/Time]]</f>
        <v>44874.541666666664</v>
      </c>
      <c r="R45" s="19">
        <f>Table1051012347[[#This Row],[iPad Optimization Start Date/Time]]</f>
        <v>44874.5625</v>
      </c>
      <c r="S45" s="18" t="s">
        <v>44</v>
      </c>
      <c r="T45" s="22">
        <f>Table1051012347[[#This Row],[End Date/Time]]</f>
        <v>44874.625</v>
      </c>
      <c r="U45" s="19" t="str">
        <f>Table1051012347[[#This Row],[VF &amp; CP Start Date/Time]]</f>
        <v>N/A</v>
      </c>
      <c r="V45" s="18" t="s">
        <v>44</v>
      </c>
      <c r="W45" s="22">
        <f>Table1051012347[[#This Row],[End Date/Time]]</f>
        <v>44874.625</v>
      </c>
      <c r="X45" s="5" t="s">
        <v>83</v>
      </c>
      <c r="Y45" s="5">
        <v>4</v>
      </c>
      <c r="Z45" s="5" t="s">
        <v>82</v>
      </c>
      <c r="AA45" s="13" t="s">
        <v>6</v>
      </c>
      <c r="AB45" s="13" t="s">
        <v>6</v>
      </c>
      <c r="AC45" s="61"/>
      <c r="AD45" s="62"/>
      <c r="AE45" s="5">
        <v>7</v>
      </c>
    </row>
    <row r="46" spans="1:31" ht="34.200000000000003" customHeight="1" thickBot="1">
      <c r="A46" s="11" t="s">
        <v>38</v>
      </c>
      <c r="B46" s="4">
        <v>44875.333333333336</v>
      </c>
      <c r="C46" s="18">
        <f>Table1051012347[[#This Row],[Date]]</f>
        <v>44875.333333333336</v>
      </c>
      <c r="D46" s="18">
        <f>Table1051012347[[#This Row],[Date]]+1/24</f>
        <v>44875.375</v>
      </c>
      <c r="E46" s="18">
        <f>Table1051012347[[#This Row],[Class Start Date/Time]]+(240/1440)</f>
        <v>44875.541666666664</v>
      </c>
      <c r="F46" s="18">
        <f>Table1051012347[[#This Row],[Lunch Start Date/Time]]+0.5/24</f>
        <v>44875.5625</v>
      </c>
      <c r="G46" s="18" t="s">
        <v>6</v>
      </c>
      <c r="H46" s="18">
        <f>Table1051012347[[#This Row],[iPad Optimization Start Date/Time]]+1.5/24</f>
        <v>44875.625</v>
      </c>
      <c r="I46" s="19">
        <f>Table1051012347[[#This Row],[iPad Deployment Start Date/Time]]</f>
        <v>44875.333333333336</v>
      </c>
      <c r="J46" s="17" t="s">
        <v>44</v>
      </c>
      <c r="K46" s="22">
        <f>Table1051012347[[#This Row],[End Date/Time]]</f>
        <v>44875.625</v>
      </c>
      <c r="L46" s="19">
        <f>Table1051012347[[#This Row],[iPad Deployment Start Date/Time]]</f>
        <v>44875.333333333336</v>
      </c>
      <c r="M46" s="18" t="s">
        <v>44</v>
      </c>
      <c r="N46" s="22">
        <f>Table1051012347[[#This Row],[Class Start Date/Time]]</f>
        <v>44875.375</v>
      </c>
      <c r="O46" s="19">
        <f>Table1051012347[[#This Row],[Class Start Date/Time]]</f>
        <v>44875.375</v>
      </c>
      <c r="P46" s="18" t="s">
        <v>44</v>
      </c>
      <c r="Q46" s="22">
        <f>Table1051012347[[#This Row],[Lunch Start Date/Time]]</f>
        <v>44875.541666666664</v>
      </c>
      <c r="R46" s="19">
        <f>Table1051012347[[#This Row],[iPad Optimization Start Date/Time]]</f>
        <v>44875.5625</v>
      </c>
      <c r="S46" s="18" t="s">
        <v>44</v>
      </c>
      <c r="T46" s="22">
        <f>Table1051012347[[#This Row],[End Date/Time]]</f>
        <v>44875.625</v>
      </c>
      <c r="U46" s="19" t="str">
        <f>Table1051012347[[#This Row],[VF &amp; CP Start Date/Time]]</f>
        <v>N/A</v>
      </c>
      <c r="V46" s="18" t="s">
        <v>44</v>
      </c>
      <c r="W46" s="22">
        <f>Table1051012347[[#This Row],[End Date/Time]]</f>
        <v>44875.625</v>
      </c>
      <c r="X46" s="5" t="s">
        <v>83</v>
      </c>
      <c r="Y46" s="5">
        <v>4</v>
      </c>
      <c r="Z46" s="5" t="s">
        <v>82</v>
      </c>
      <c r="AA46" s="13" t="s">
        <v>6</v>
      </c>
      <c r="AB46" s="13" t="s">
        <v>6</v>
      </c>
      <c r="AC46" s="61"/>
      <c r="AD46" s="62"/>
      <c r="AE46" s="5">
        <v>7</v>
      </c>
    </row>
    <row r="47" spans="1:31" ht="34.200000000000003" customHeight="1" thickBot="1">
      <c r="A47" s="11" t="s">
        <v>10</v>
      </c>
      <c r="B47" s="4">
        <v>44879.541666666664</v>
      </c>
      <c r="C47" s="18">
        <f>Table1051012347[[#This Row],[Date]]</f>
        <v>44879.541666666664</v>
      </c>
      <c r="D47" s="18">
        <f>C47+1/24</f>
        <v>44879.583333333328</v>
      </c>
      <c r="E47" s="18" t="s">
        <v>6</v>
      </c>
      <c r="F47" s="18" t="s">
        <v>6</v>
      </c>
      <c r="G47" s="18" t="s">
        <v>6</v>
      </c>
      <c r="H47" s="18" t="s">
        <v>6</v>
      </c>
      <c r="I47" s="19">
        <f>Table1051012347[[#This Row],[iPad Deployment Start Date/Time]]</f>
        <v>44879.541666666664</v>
      </c>
      <c r="J47" s="17" t="s">
        <v>44</v>
      </c>
      <c r="K47" s="22">
        <f>Table1051012347[[#This Row],[iPad Deployment Start Date/Time]]+3.5/24</f>
        <v>44879.6875</v>
      </c>
      <c r="L47" s="19">
        <f>Table1051012347[[#This Row],[iPad Deployment Start Date/Time]]</f>
        <v>44879.541666666664</v>
      </c>
      <c r="M47" s="18" t="s">
        <v>44</v>
      </c>
      <c r="N47" s="22">
        <f>Table1051012347[[#This Row],[Class Start Date/Time]]</f>
        <v>44879.583333333328</v>
      </c>
      <c r="O47" s="19">
        <f>Table1051012347[[#This Row],[Class Start Date/Time]]</f>
        <v>44879.583333333328</v>
      </c>
      <c r="P47" s="18" t="s">
        <v>44</v>
      </c>
      <c r="Q47" s="22">
        <f>Table1051012347[[#This Row],[End Time]]</f>
        <v>44879.6875</v>
      </c>
      <c r="R47" s="19" t="str">
        <f>Table1051012347[[#This Row],[iPad Optimization Start Date/Time]]</f>
        <v>N/A</v>
      </c>
      <c r="S47" s="18" t="s">
        <v>44</v>
      </c>
      <c r="T47" s="22" t="str">
        <f>Table1051012347[[#This Row],[VF &amp; CP Start Date/Time]]</f>
        <v>N/A</v>
      </c>
      <c r="U47" s="19" t="str">
        <f>Table1051012347[[#This Row],[VF &amp; CP Start Date/Time]]</f>
        <v>N/A</v>
      </c>
      <c r="V47" s="18" t="s">
        <v>44</v>
      </c>
      <c r="W47" s="24" t="s">
        <v>6</v>
      </c>
      <c r="X47" s="5" t="s">
        <v>83</v>
      </c>
      <c r="Y47" s="5">
        <v>4</v>
      </c>
      <c r="Z47" s="5" t="s">
        <v>82</v>
      </c>
      <c r="AA47" s="13" t="s">
        <v>6</v>
      </c>
      <c r="AB47" s="13" t="s">
        <v>6</v>
      </c>
      <c r="AC47" s="61"/>
      <c r="AD47" s="62"/>
      <c r="AE47" s="5">
        <v>3.500000000000008</v>
      </c>
    </row>
    <row r="48" spans="1:31" ht="34.200000000000003" customHeight="1" thickBot="1">
      <c r="A48" s="11" t="s">
        <v>10</v>
      </c>
      <c r="B48" s="4">
        <v>44880.541666666664</v>
      </c>
      <c r="C48" s="18">
        <f>Table1051012347[[#This Row],[Date]]</f>
        <v>44880.541666666664</v>
      </c>
      <c r="D48" s="18">
        <f>C48+1/24</f>
        <v>44880.583333333328</v>
      </c>
      <c r="E48" s="18" t="s">
        <v>6</v>
      </c>
      <c r="F48" s="18" t="s">
        <v>6</v>
      </c>
      <c r="G48" s="18" t="s">
        <v>6</v>
      </c>
      <c r="H48" s="18" t="s">
        <v>6</v>
      </c>
      <c r="I48" s="19">
        <f>Table1051012347[[#This Row],[iPad Deployment Start Date/Time]]</f>
        <v>44880.541666666664</v>
      </c>
      <c r="J48" s="17" t="s">
        <v>44</v>
      </c>
      <c r="K48" s="22">
        <f>Table1051012347[[#This Row],[iPad Deployment Start Date/Time]]+3.5/24</f>
        <v>44880.6875</v>
      </c>
      <c r="L48" s="19">
        <f>Table1051012347[[#This Row],[iPad Deployment Start Date/Time]]</f>
        <v>44880.541666666664</v>
      </c>
      <c r="M48" s="18" t="s">
        <v>44</v>
      </c>
      <c r="N48" s="22">
        <f>Table1051012347[[#This Row],[Class Start Date/Time]]</f>
        <v>44880.583333333328</v>
      </c>
      <c r="O48" s="19">
        <f>Table1051012347[[#This Row],[Class Start Date/Time]]</f>
        <v>44880.583333333328</v>
      </c>
      <c r="P48" s="18" t="s">
        <v>44</v>
      </c>
      <c r="Q48" s="22">
        <f>Table1051012347[[#This Row],[End Time]]</f>
        <v>44880.6875</v>
      </c>
      <c r="R48" s="19" t="str">
        <f>Table1051012347[[#This Row],[iPad Optimization Start Date/Time]]</f>
        <v>N/A</v>
      </c>
      <c r="S48" s="18" t="s">
        <v>44</v>
      </c>
      <c r="T48" s="22" t="str">
        <f>Table1051012347[[#This Row],[VF &amp; CP Start Date/Time]]</f>
        <v>N/A</v>
      </c>
      <c r="U48" s="19" t="str">
        <f>Table1051012347[[#This Row],[VF &amp; CP Start Date/Time]]</f>
        <v>N/A</v>
      </c>
      <c r="V48" s="18" t="s">
        <v>44</v>
      </c>
      <c r="W48" s="24" t="s">
        <v>6</v>
      </c>
      <c r="X48" s="5" t="s">
        <v>83</v>
      </c>
      <c r="Y48" s="5">
        <v>8</v>
      </c>
      <c r="Z48" s="5" t="s">
        <v>82</v>
      </c>
      <c r="AA48" s="13" t="s">
        <v>6</v>
      </c>
      <c r="AB48" s="13" t="s">
        <v>6</v>
      </c>
      <c r="AC48" s="61"/>
      <c r="AD48" s="62"/>
      <c r="AE48" s="5">
        <v>3.500000000000008</v>
      </c>
    </row>
    <row r="49" spans="1:31" ht="34.200000000000003" customHeight="1" thickBot="1">
      <c r="A49" s="11" t="s">
        <v>43</v>
      </c>
      <c r="B49" s="4">
        <v>44881.333333333336</v>
      </c>
      <c r="C49" s="18">
        <f>Table1051012347[[#This Row],[Date]]</f>
        <v>44881.333333333336</v>
      </c>
      <c r="D49" s="18">
        <f>Table1051012347[[#This Row],[Date]]+1/24</f>
        <v>44881.375</v>
      </c>
      <c r="E49" s="18">
        <f>Table1051012347[[#This Row],[Class Start Date/Time]]+(240/1440)</f>
        <v>44881.541666666664</v>
      </c>
      <c r="F49" s="18">
        <f>Table1051012347[[#This Row],[Lunch Start Date/Time]]+0.5/24</f>
        <v>44881.5625</v>
      </c>
      <c r="G49" s="18">
        <f>Table1051012347[[#This Row],[iPad Optimization Start Date/Time]]+1.5/24</f>
        <v>44881.625</v>
      </c>
      <c r="H49" s="18">
        <f>Table1051012347[[#This Row],[VF &amp; CP Start Date/Time]]+(60/1440)</f>
        <v>44881.666666666664</v>
      </c>
      <c r="I49" s="19">
        <f>Table1051012347[[#This Row],[iPad Deployment Start Date/Time]]</f>
        <v>44881.333333333336</v>
      </c>
      <c r="J49" s="17" t="s">
        <v>44</v>
      </c>
      <c r="K49" s="22">
        <f>Table1051012347[[#This Row],[End Date/Time]]</f>
        <v>44881.666666666664</v>
      </c>
      <c r="L49" s="19">
        <f>Table1051012347[[#This Row],[iPad Deployment Start Date/Time]]</f>
        <v>44881.333333333336</v>
      </c>
      <c r="M49" s="18" t="s">
        <v>44</v>
      </c>
      <c r="N49" s="22">
        <f>Table1051012347[[#This Row],[Class Start Date/Time]]</f>
        <v>44881.375</v>
      </c>
      <c r="O49" s="19">
        <f>Table1051012347[[#This Row],[Class Start Date/Time]]</f>
        <v>44881.375</v>
      </c>
      <c r="P49" s="18" t="s">
        <v>44</v>
      </c>
      <c r="Q49" s="22">
        <f>Table1051012347[[#This Row],[Lunch Start Date/Time]]</f>
        <v>44881.541666666664</v>
      </c>
      <c r="R49" s="19">
        <f>Table1051012347[[#This Row],[iPad Optimization Start Date/Time]]</f>
        <v>44881.5625</v>
      </c>
      <c r="S49" s="18" t="s">
        <v>44</v>
      </c>
      <c r="T49" s="22">
        <f>Table1051012347[[#This Row],[VF &amp; CP Start Date/Time]]</f>
        <v>44881.625</v>
      </c>
      <c r="U49" s="19">
        <f>Table1051012347[[#This Row],[iPad Opt. End Time]]</f>
        <v>44881.625</v>
      </c>
      <c r="V49" s="18" t="s">
        <v>44</v>
      </c>
      <c r="W49" s="22">
        <f>Table1051012347[[#This Row],[Class 2 Start Time]]+1/24</f>
        <v>44881.666666666664</v>
      </c>
      <c r="X49" s="5" t="s">
        <v>83</v>
      </c>
      <c r="Y49" s="5">
        <v>8</v>
      </c>
      <c r="Z49" s="5" t="s">
        <v>82</v>
      </c>
      <c r="AA49" s="13" t="s">
        <v>6</v>
      </c>
      <c r="AB49" s="13" t="s">
        <v>6</v>
      </c>
      <c r="AC49" s="61"/>
      <c r="AD49" s="62"/>
      <c r="AE49" s="5">
        <v>8</v>
      </c>
    </row>
    <row r="50" spans="1:31" ht="34.200000000000003" customHeight="1" thickBot="1">
      <c r="A50" s="11" t="s">
        <v>43</v>
      </c>
      <c r="B50" s="4">
        <v>44882.333333333336</v>
      </c>
      <c r="C50" s="18">
        <f>Table1051012347[[#This Row],[Date]]</f>
        <v>44882.333333333336</v>
      </c>
      <c r="D50" s="18">
        <f>Table1051012347[[#This Row],[Date]]+1/24</f>
        <v>44882.375</v>
      </c>
      <c r="E50" s="18">
        <f>Table1051012347[[#This Row],[Class Start Date/Time]]+(240/1440)</f>
        <v>44882.541666666664</v>
      </c>
      <c r="F50" s="18">
        <f>Table1051012347[[#This Row],[Lunch Start Date/Time]]+0.5/24</f>
        <v>44882.5625</v>
      </c>
      <c r="G50" s="18">
        <f>Table1051012347[[#This Row],[iPad Optimization Start Date/Time]]+1.5/24</f>
        <v>44882.625</v>
      </c>
      <c r="H50" s="18">
        <f>Table1051012347[[#This Row],[VF &amp; CP Start Date/Time]]+(60/1440)</f>
        <v>44882.666666666664</v>
      </c>
      <c r="I50" s="19">
        <f>Table1051012347[[#This Row],[iPad Deployment Start Date/Time]]</f>
        <v>44882.333333333336</v>
      </c>
      <c r="J50" s="17" t="s">
        <v>44</v>
      </c>
      <c r="K50" s="22">
        <f>Table1051012347[[#This Row],[End Date/Time]]</f>
        <v>44882.666666666664</v>
      </c>
      <c r="L50" s="19">
        <f>Table1051012347[[#This Row],[iPad Deployment Start Date/Time]]</f>
        <v>44882.333333333336</v>
      </c>
      <c r="M50" s="18" t="s">
        <v>44</v>
      </c>
      <c r="N50" s="22">
        <f>Table1051012347[[#This Row],[Class Start Date/Time]]</f>
        <v>44882.375</v>
      </c>
      <c r="O50" s="19">
        <f>Table1051012347[[#This Row],[Class Start Date/Time]]</f>
        <v>44882.375</v>
      </c>
      <c r="P50" s="18" t="s">
        <v>44</v>
      </c>
      <c r="Q50" s="22">
        <f>Table1051012347[[#This Row],[Lunch Start Date/Time]]</f>
        <v>44882.541666666664</v>
      </c>
      <c r="R50" s="19">
        <f>Table1051012347[[#This Row],[iPad Optimization Start Date/Time]]</f>
        <v>44882.5625</v>
      </c>
      <c r="S50" s="18" t="s">
        <v>44</v>
      </c>
      <c r="T50" s="22">
        <f>Table1051012347[[#This Row],[VF &amp; CP Start Date/Time]]</f>
        <v>44882.625</v>
      </c>
      <c r="U50" s="19">
        <f>Table1051012347[[#This Row],[iPad Opt. End Time]]</f>
        <v>44882.625</v>
      </c>
      <c r="V50" s="18" t="s">
        <v>44</v>
      </c>
      <c r="W50" s="22">
        <f>Table1051012347[[#This Row],[Class 2 Start Time]]+1/24</f>
        <v>44882.666666666664</v>
      </c>
      <c r="X50" s="5" t="s">
        <v>84</v>
      </c>
      <c r="Y50" s="5">
        <v>5</v>
      </c>
      <c r="Z50" s="5" t="s">
        <v>82</v>
      </c>
      <c r="AA50" s="13" t="s">
        <v>6</v>
      </c>
      <c r="AB50" s="13" t="s">
        <v>6</v>
      </c>
      <c r="AC50" s="61"/>
      <c r="AD50" s="62"/>
      <c r="AE50" s="5">
        <v>8</v>
      </c>
    </row>
    <row r="51" spans="1:31" ht="34.200000000000003" customHeight="1" thickBot="1">
      <c r="A51" s="11" t="s">
        <v>43</v>
      </c>
      <c r="B51" s="4">
        <v>44882.333333333336</v>
      </c>
      <c r="C51" s="18">
        <f>Table1051012347[[#This Row],[Date]]</f>
        <v>44882.333333333336</v>
      </c>
      <c r="D51" s="18">
        <f>Table1051012347[[#This Row],[Date]]+1/24</f>
        <v>44882.375</v>
      </c>
      <c r="E51" s="18">
        <f>Table1051012347[[#This Row],[Class Start Date/Time]]+(240/1440)</f>
        <v>44882.541666666664</v>
      </c>
      <c r="F51" s="18">
        <f>Table1051012347[[#This Row],[Lunch Start Date/Time]]+0.5/24</f>
        <v>44882.5625</v>
      </c>
      <c r="G51" s="18">
        <f>Table1051012347[[#This Row],[iPad Optimization Start Date/Time]]+1.5/24</f>
        <v>44882.625</v>
      </c>
      <c r="H51" s="18">
        <f>Table1051012347[[#This Row],[VF &amp; CP Start Date/Time]]+(60/1440)</f>
        <v>44882.666666666664</v>
      </c>
      <c r="I51" s="19">
        <f>Table1051012347[[#This Row],[iPad Deployment Start Date/Time]]</f>
        <v>44882.333333333336</v>
      </c>
      <c r="J51" s="17" t="s">
        <v>44</v>
      </c>
      <c r="K51" s="22">
        <f>Table1051012347[[#This Row],[End Date/Time]]</f>
        <v>44882.666666666664</v>
      </c>
      <c r="L51" s="19">
        <f>Table1051012347[[#This Row],[iPad Deployment Start Date/Time]]</f>
        <v>44882.333333333336</v>
      </c>
      <c r="M51" s="18" t="s">
        <v>44</v>
      </c>
      <c r="N51" s="22">
        <f>Table1051012347[[#This Row],[Class Start Date/Time]]</f>
        <v>44882.375</v>
      </c>
      <c r="O51" s="19">
        <f>Table1051012347[[#This Row],[Class Start Date/Time]]</f>
        <v>44882.375</v>
      </c>
      <c r="P51" s="18" t="s">
        <v>44</v>
      </c>
      <c r="Q51" s="22">
        <f>Table1051012347[[#This Row],[Lunch Start Date/Time]]</f>
        <v>44882.541666666664</v>
      </c>
      <c r="R51" s="19">
        <f>Table1051012347[[#This Row],[iPad Optimization Start Date/Time]]</f>
        <v>44882.5625</v>
      </c>
      <c r="S51" s="18" t="s">
        <v>44</v>
      </c>
      <c r="T51" s="22">
        <f>Table1051012347[[#This Row],[VF &amp; CP Start Date/Time]]</f>
        <v>44882.625</v>
      </c>
      <c r="U51" s="19">
        <f>Table1051012347[[#This Row],[iPad Opt. End Time]]</f>
        <v>44882.625</v>
      </c>
      <c r="V51" s="18" t="s">
        <v>44</v>
      </c>
      <c r="W51" s="22">
        <f>Table1051012347[[#This Row],[Class 2 Start Time]]+1/24</f>
        <v>44882.666666666664</v>
      </c>
      <c r="X51" s="5" t="s">
        <v>83</v>
      </c>
      <c r="Y51" s="5">
        <v>8</v>
      </c>
      <c r="Z51" s="5" t="s">
        <v>82</v>
      </c>
      <c r="AA51" s="13" t="s">
        <v>6</v>
      </c>
      <c r="AB51" s="13" t="s">
        <v>6</v>
      </c>
      <c r="AC51" s="61"/>
      <c r="AD51" s="62"/>
      <c r="AE51" s="5">
        <v>8</v>
      </c>
    </row>
    <row r="52" spans="1:31" ht="34.200000000000003" customHeight="1" thickBot="1">
      <c r="A52" s="11" t="s">
        <v>43</v>
      </c>
      <c r="B52" s="4">
        <v>44883.333333333336</v>
      </c>
      <c r="C52" s="18">
        <f>Table1051012347[[#This Row],[Date]]</f>
        <v>44883.333333333336</v>
      </c>
      <c r="D52" s="18">
        <f>Table1051012347[[#This Row],[Date]]+1/24</f>
        <v>44883.375</v>
      </c>
      <c r="E52" s="18">
        <f>Table1051012347[[#This Row],[Class Start Date/Time]]+(240/1440)</f>
        <v>44883.541666666664</v>
      </c>
      <c r="F52" s="18">
        <f>Table1051012347[[#This Row],[Lunch Start Date/Time]]+0.5/24</f>
        <v>44883.5625</v>
      </c>
      <c r="G52" s="18">
        <f>Table1051012347[[#This Row],[iPad Optimization Start Date/Time]]+1.5/24</f>
        <v>44883.625</v>
      </c>
      <c r="H52" s="18">
        <f>Table1051012347[[#This Row],[VF &amp; CP Start Date/Time]]+(60/1440)</f>
        <v>44883.666666666664</v>
      </c>
      <c r="I52" s="19">
        <f>Table1051012347[[#This Row],[iPad Deployment Start Date/Time]]</f>
        <v>44883.333333333336</v>
      </c>
      <c r="J52" s="17" t="s">
        <v>44</v>
      </c>
      <c r="K52" s="22">
        <f>Table1051012347[[#This Row],[End Date/Time]]</f>
        <v>44883.666666666664</v>
      </c>
      <c r="L52" s="19">
        <f>Table1051012347[[#This Row],[iPad Deployment Start Date/Time]]</f>
        <v>44883.333333333336</v>
      </c>
      <c r="M52" s="18" t="s">
        <v>44</v>
      </c>
      <c r="N52" s="22">
        <f>Table1051012347[[#This Row],[Class Start Date/Time]]</f>
        <v>44883.375</v>
      </c>
      <c r="O52" s="19">
        <f>Table1051012347[[#This Row],[Class Start Date/Time]]</f>
        <v>44883.375</v>
      </c>
      <c r="P52" s="18" t="s">
        <v>44</v>
      </c>
      <c r="Q52" s="22">
        <f>Table1051012347[[#This Row],[Lunch Start Date/Time]]</f>
        <v>44883.541666666664</v>
      </c>
      <c r="R52" s="19">
        <f>Table1051012347[[#This Row],[iPad Optimization Start Date/Time]]</f>
        <v>44883.5625</v>
      </c>
      <c r="S52" s="18" t="s">
        <v>44</v>
      </c>
      <c r="T52" s="22">
        <f>Table1051012347[[#This Row],[VF &amp; CP Start Date/Time]]</f>
        <v>44883.625</v>
      </c>
      <c r="U52" s="19">
        <f>Table1051012347[[#This Row],[iPad Opt. End Time]]</f>
        <v>44883.625</v>
      </c>
      <c r="V52" s="18" t="s">
        <v>44</v>
      </c>
      <c r="W52" s="22">
        <f>Table1051012347[[#This Row],[Class 2 Start Time]]+1/24</f>
        <v>44883.666666666664</v>
      </c>
      <c r="X52" s="5" t="s">
        <v>84</v>
      </c>
      <c r="Y52" s="5">
        <v>5</v>
      </c>
      <c r="Z52" s="5" t="s">
        <v>82</v>
      </c>
      <c r="AA52" s="13" t="s">
        <v>6</v>
      </c>
      <c r="AB52" s="13" t="s">
        <v>6</v>
      </c>
      <c r="AC52" s="61"/>
      <c r="AD52" s="62"/>
      <c r="AE52" s="5">
        <v>8</v>
      </c>
    </row>
    <row r="53" spans="1:31" ht="34.200000000000003" customHeight="1" thickBot="1">
      <c r="A53" s="11" t="s">
        <v>43</v>
      </c>
      <c r="B53" s="4">
        <v>44883.333333333336</v>
      </c>
      <c r="C53" s="18">
        <f>Table1051012347[[#This Row],[Date]]</f>
        <v>44883.333333333336</v>
      </c>
      <c r="D53" s="18">
        <f>Table1051012347[[#This Row],[Date]]+1/24</f>
        <v>44883.375</v>
      </c>
      <c r="E53" s="18">
        <f>Table1051012347[[#This Row],[Class Start Date/Time]]+(240/1440)</f>
        <v>44883.541666666664</v>
      </c>
      <c r="F53" s="18">
        <f>Table1051012347[[#This Row],[Lunch Start Date/Time]]+0.5/24</f>
        <v>44883.5625</v>
      </c>
      <c r="G53" s="18">
        <f>Table1051012347[[#This Row],[iPad Optimization Start Date/Time]]+1.5/24</f>
        <v>44883.625</v>
      </c>
      <c r="H53" s="18">
        <f>Table1051012347[[#This Row],[VF &amp; CP Start Date/Time]]+(60/1440)</f>
        <v>44883.666666666664</v>
      </c>
      <c r="I53" s="19">
        <f>Table1051012347[[#This Row],[iPad Deployment Start Date/Time]]</f>
        <v>44883.333333333336</v>
      </c>
      <c r="J53" s="17" t="s">
        <v>44</v>
      </c>
      <c r="K53" s="22">
        <f>Table1051012347[[#This Row],[End Date/Time]]</f>
        <v>44883.666666666664</v>
      </c>
      <c r="L53" s="19">
        <f>Table1051012347[[#This Row],[iPad Deployment Start Date/Time]]</f>
        <v>44883.333333333336</v>
      </c>
      <c r="M53" s="18" t="s">
        <v>44</v>
      </c>
      <c r="N53" s="22">
        <f>Table1051012347[[#This Row],[Class Start Date/Time]]</f>
        <v>44883.375</v>
      </c>
      <c r="O53" s="19">
        <f>Table1051012347[[#This Row],[Class Start Date/Time]]</f>
        <v>44883.375</v>
      </c>
      <c r="P53" s="18" t="s">
        <v>44</v>
      </c>
      <c r="Q53" s="22">
        <f>Table1051012347[[#This Row],[Lunch Start Date/Time]]</f>
        <v>44883.541666666664</v>
      </c>
      <c r="R53" s="19">
        <f>Table1051012347[[#This Row],[iPad Optimization Start Date/Time]]</f>
        <v>44883.5625</v>
      </c>
      <c r="S53" s="18" t="s">
        <v>44</v>
      </c>
      <c r="T53" s="22">
        <f>Table1051012347[[#This Row],[VF &amp; CP Start Date/Time]]</f>
        <v>44883.625</v>
      </c>
      <c r="U53" s="19">
        <f>Table1051012347[[#This Row],[iPad Opt. End Time]]</f>
        <v>44883.625</v>
      </c>
      <c r="V53" s="18" t="s">
        <v>44</v>
      </c>
      <c r="W53" s="22">
        <f>Table1051012347[[#This Row],[Class 2 Start Time]]+1/24</f>
        <v>44883.666666666664</v>
      </c>
      <c r="X53" s="5" t="s">
        <v>83</v>
      </c>
      <c r="Y53" s="5">
        <v>8</v>
      </c>
      <c r="Z53" s="5" t="s">
        <v>82</v>
      </c>
      <c r="AA53" s="13" t="s">
        <v>6</v>
      </c>
      <c r="AB53" s="13" t="s">
        <v>6</v>
      </c>
      <c r="AC53" s="61"/>
      <c r="AD53" s="62"/>
      <c r="AE53" s="5">
        <v>8</v>
      </c>
    </row>
    <row r="54" spans="1:31" ht="34.200000000000003" customHeight="1"/>
    <row r="55" spans="1:31" ht="19.95" customHeight="1"/>
    <row r="56" spans="1:31" ht="19.95" customHeight="1"/>
    <row r="57" spans="1:31" ht="19.95" customHeight="1"/>
    <row r="58" spans="1:31" ht="19.95" customHeight="1"/>
    <row r="59" spans="1:31" ht="19.95" customHeight="1"/>
    <row r="60" spans="1:31" ht="19.95" customHeight="1"/>
    <row r="61" spans="1:31" ht="19.95" customHeight="1"/>
    <row r="62" spans="1:31" ht="19.95" customHeight="1"/>
    <row r="63" spans="1:31" ht="19.95" customHeight="1"/>
    <row r="64" spans="1:31" ht="19.95" customHeight="1"/>
    <row r="65" spans="1:32" ht="19.95" customHeight="1"/>
    <row r="66" spans="1:32" s="7" customFormat="1" ht="19.95" customHeight="1">
      <c r="A66" s="3"/>
      <c r="B66" s="3"/>
      <c r="C66" s="3"/>
      <c r="D66" s="12"/>
      <c r="E66" s="12"/>
      <c r="F66" s="12"/>
      <c r="G66" s="12"/>
      <c r="H66" s="12"/>
      <c r="I66" s="12"/>
      <c r="J66" s="21"/>
      <c r="K66" s="15"/>
      <c r="L66" s="10"/>
      <c r="M66" s="23"/>
      <c r="N66" s="9"/>
      <c r="O66" s="10"/>
      <c r="P66" s="9"/>
      <c r="Q66" s="9"/>
      <c r="R66" s="15"/>
      <c r="S66" s="15"/>
      <c r="T66" s="9"/>
      <c r="U66" s="9"/>
      <c r="V66" s="3"/>
      <c r="W66" s="9"/>
      <c r="X66" s="3"/>
      <c r="Y66" s="3"/>
      <c r="Z66" s="3"/>
      <c r="AA66" s="3"/>
      <c r="AB66" s="3"/>
      <c r="AC66" s="3"/>
      <c r="AD66" s="3"/>
      <c r="AE66" s="3"/>
      <c r="AF66" s="3"/>
    </row>
    <row r="70" spans="1:32" s="16" customFormat="1">
      <c r="A70" s="3"/>
      <c r="B70" s="3"/>
      <c r="C70" s="3"/>
      <c r="D70" s="12"/>
      <c r="E70" s="12"/>
      <c r="F70" s="12"/>
      <c r="G70" s="12"/>
      <c r="H70" s="12"/>
      <c r="I70" s="12"/>
      <c r="J70" s="21"/>
      <c r="K70" s="15"/>
      <c r="L70" s="10"/>
      <c r="M70" s="23"/>
      <c r="N70" s="9"/>
      <c r="O70" s="10"/>
      <c r="P70" s="9"/>
      <c r="Q70" s="9"/>
      <c r="R70" s="15"/>
      <c r="S70" s="15"/>
      <c r="T70" s="9"/>
      <c r="U70" s="9"/>
      <c r="V70" s="3"/>
      <c r="W70" s="9"/>
      <c r="X70" s="3"/>
      <c r="Y70" s="3"/>
      <c r="Z70" s="3"/>
      <c r="AA70" s="3"/>
      <c r="AB70" s="3"/>
      <c r="AC70" s="3"/>
      <c r="AD70" s="3"/>
      <c r="AE70" s="3"/>
      <c r="AF70" s="3"/>
    </row>
    <row r="76" spans="1:32" s="16" customFormat="1">
      <c r="A76" s="3"/>
      <c r="B76" s="3"/>
      <c r="C76" s="3"/>
      <c r="D76" s="12"/>
      <c r="E76" s="12"/>
      <c r="F76" s="12"/>
      <c r="G76" s="12"/>
      <c r="H76" s="12"/>
      <c r="I76" s="12"/>
      <c r="J76" s="21"/>
      <c r="K76" s="15"/>
      <c r="L76" s="10"/>
      <c r="M76" s="23"/>
      <c r="N76" s="9"/>
      <c r="O76" s="10"/>
      <c r="P76" s="9"/>
      <c r="Q76" s="9"/>
      <c r="R76" s="15"/>
      <c r="S76" s="15"/>
      <c r="T76" s="9"/>
      <c r="U76" s="9"/>
      <c r="V76" s="3"/>
      <c r="W76" s="9"/>
      <c r="X76" s="3"/>
      <c r="Y76" s="3"/>
      <c r="Z76" s="3"/>
      <c r="AA76" s="3"/>
      <c r="AB76" s="3"/>
      <c r="AC76" s="3"/>
      <c r="AD76" s="3"/>
      <c r="AE76" s="3"/>
      <c r="AF76" s="3"/>
    </row>
  </sheetData>
  <mergeCells count="19">
    <mergeCell ref="A12:AE12"/>
    <mergeCell ref="I13:K13"/>
    <mergeCell ref="L13:N13"/>
    <mergeCell ref="O13:Q13"/>
    <mergeCell ref="R13:T13"/>
    <mergeCell ref="U13:W13"/>
    <mergeCell ref="AA13:AB13"/>
    <mergeCell ref="A11:AE11"/>
    <mergeCell ref="A1:AE3"/>
    <mergeCell ref="A4:AE4"/>
    <mergeCell ref="A5:AE5"/>
    <mergeCell ref="A6:AE6"/>
    <mergeCell ref="A7:AE7"/>
    <mergeCell ref="A8:AE8"/>
    <mergeCell ref="A9:I9"/>
    <mergeCell ref="J9:AE9"/>
    <mergeCell ref="B10:K10"/>
    <mergeCell ref="Y10:Z10"/>
    <mergeCell ref="AA10:AE10"/>
  </mergeCells>
  <hyperlinks>
    <hyperlink ref="J9" r:id="rId1" xr:uid="{ED182742-F7D9-4135-AD35-5593222D00AD}"/>
    <hyperlink ref="X17" r:id="rId2" display="https://promisepoint.com/DocumentLibraryManager/Versions/Download/8e7bafd1-c643-ed11-8123-005056011796" xr:uid="{991C9424-2A6C-466E-B60B-4C8A5588EF17}"/>
    <hyperlink ref="X18" r:id="rId3" display="https://promisepoint.com/DocumentLibraryManager/Versions/Download/d97b7945-c643-ed11-8123-005056011796" xr:uid="{8B4F8D77-7518-4C89-8713-0835A93354CD}"/>
    <hyperlink ref="X21" r:id="rId4" display="https://promisepoint.com/DocumentLibraryManager/Versions/Download/5a69b679-c643-ed11-8123-005056011796" xr:uid="{6D6331FB-10C4-4947-881A-D7A4B7FD6558}"/>
    <hyperlink ref="X22" r:id="rId5" display="https://promisepoint.com/DocumentLibraryManager/Versions/Download/de9d3ac1-c643-ed11-8123-005056011796" xr:uid="{81A5966B-6DBE-4496-A40D-CB4C2B5521D4}"/>
    <hyperlink ref="X27" r:id="rId6" display="https://promisepoint.com/DocumentLibraryManager/Versions/Download/c9f143e4-c643-ed11-8123-005056011796" xr:uid="{DE8F42A3-DD25-4163-B59F-934C0049F5AC}"/>
  </hyperlinks>
  <pageMargins left="0.25" right="0.25" top="0.75" bottom="0.75" header="0.3" footer="0.3"/>
  <pageSetup scale="68" fitToHeight="0" orientation="landscape" r:id="rId7"/>
  <drawing r:id="rId8"/>
  <tableParts count="1">
    <tablePart r:id="rId9"/>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0CE02-6353-4C00-9089-2810D0824696}">
  <sheetPr codeName="Sheet9">
    <tabColor rgb="FF000000"/>
    <pageSetUpPr fitToPage="1"/>
  </sheetPr>
  <dimension ref="A1:AF65"/>
  <sheetViews>
    <sheetView zoomScale="70" zoomScaleNormal="70" workbookViewId="0">
      <selection sqref="A1:AE3"/>
    </sheetView>
  </sheetViews>
  <sheetFormatPr defaultColWidth="8.77734375" defaultRowHeight="14.4"/>
  <cols>
    <col min="1" max="1" width="30.77734375" style="3" customWidth="1"/>
    <col min="2" max="2" width="30.109375" style="3" bestFit="1" customWidth="1"/>
    <col min="3" max="3" width="23.6640625" style="3" hidden="1" customWidth="1"/>
    <col min="4" max="4" width="22.33203125" style="12" hidden="1" customWidth="1"/>
    <col min="5" max="5" width="14.109375" style="12" hidden="1" customWidth="1"/>
    <col min="6" max="6" width="24.33203125" style="12" hidden="1" customWidth="1"/>
    <col min="7" max="7" width="16.109375" style="12" hidden="1" customWidth="1"/>
    <col min="8" max="8" width="16" style="12" hidden="1" customWidth="1"/>
    <col min="9" max="9" width="9.5546875" style="12" customWidth="1"/>
    <col min="10" max="10" width="4.44140625" style="21" bestFit="1" customWidth="1"/>
    <col min="11" max="11" width="9.5546875" style="15" customWidth="1"/>
    <col min="12" max="12" width="13.5546875" style="10" hidden="1" customWidth="1"/>
    <col min="13" max="13" width="4.44140625" style="23" hidden="1" customWidth="1"/>
    <col min="14" max="14" width="18.21875" style="9" hidden="1" customWidth="1"/>
    <col min="15" max="15" width="12.21875" style="10" customWidth="1"/>
    <col min="16" max="16" width="4.44140625" style="9" customWidth="1"/>
    <col min="17" max="17" width="14.109375" style="9" customWidth="1"/>
    <col min="18" max="18" width="12.21875" style="15" hidden="1" customWidth="1"/>
    <col min="19" max="19" width="4.44140625" style="15" hidden="1" customWidth="1"/>
    <col min="20" max="20" width="16" style="9" hidden="1" customWidth="1"/>
    <col min="21" max="21" width="12.21875" style="9" customWidth="1"/>
    <col min="22" max="22" width="4.44140625" style="3" customWidth="1"/>
    <col min="23" max="23" width="14.109375" style="9" customWidth="1"/>
    <col min="24" max="24" width="34.88671875" style="3" bestFit="1" customWidth="1"/>
    <col min="25" max="25" width="9" style="3" customWidth="1"/>
    <col min="26" max="26" width="27.33203125" style="3" hidden="1" customWidth="1"/>
    <col min="27" max="27" width="15.33203125" style="3" customWidth="1"/>
    <col min="28" max="28" width="22.5546875" style="3" customWidth="1"/>
    <col min="29" max="30" width="14.109375" style="3" customWidth="1"/>
    <col min="31" max="31" width="10.33203125" style="3" customWidth="1"/>
    <col min="32" max="32" width="11.5546875" style="3" bestFit="1" customWidth="1"/>
    <col min="33" max="16384" width="8.77734375" style="3"/>
  </cols>
  <sheetData>
    <row r="1" spans="1:31" ht="14.55" customHeight="1">
      <c r="A1" s="124" t="s">
        <v>137</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row>
    <row r="2" spans="1:31" ht="14.55" customHeight="1">
      <c r="A2" s="124"/>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row>
    <row r="3" spans="1:31" ht="14.4" customHeight="1">
      <c r="A3" s="124"/>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row>
    <row r="4" spans="1:31" s="1" customFormat="1" ht="45.6" customHeight="1">
      <c r="A4" s="166" t="s">
        <v>4</v>
      </c>
      <c r="B4" s="166"/>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row>
    <row r="5" spans="1:31" s="1" customFormat="1" ht="45.6" customHeight="1">
      <c r="A5" s="151" t="s">
        <v>118</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row>
    <row r="6" spans="1:31" ht="73.2" customHeight="1">
      <c r="A6" s="138" t="s">
        <v>116</v>
      </c>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row>
    <row r="7" spans="1:31" s="1" customFormat="1" ht="45.6" customHeight="1">
      <c r="A7" s="168" t="s">
        <v>125</v>
      </c>
      <c r="B7" s="168"/>
      <c r="C7" s="168"/>
      <c r="D7" s="168"/>
      <c r="E7" s="168"/>
      <c r="F7" s="168"/>
      <c r="G7" s="168"/>
      <c r="H7" s="168"/>
      <c r="I7" s="168"/>
      <c r="J7" s="168"/>
      <c r="K7" s="168"/>
      <c r="L7" s="168"/>
      <c r="M7" s="168"/>
      <c r="N7" s="168"/>
      <c r="O7" s="168"/>
      <c r="P7" s="168"/>
      <c r="Q7" s="168"/>
      <c r="R7" s="168"/>
      <c r="S7" s="168"/>
      <c r="T7" s="168"/>
      <c r="U7" s="168"/>
      <c r="V7" s="168"/>
      <c r="W7" s="168"/>
      <c r="X7" s="168"/>
      <c r="Y7" s="168"/>
      <c r="Z7" s="168"/>
      <c r="AA7" s="168"/>
      <c r="AB7" s="168"/>
      <c r="AC7" s="168"/>
      <c r="AD7" s="168"/>
      <c r="AE7" s="168"/>
    </row>
    <row r="8" spans="1:31" s="1" customFormat="1" ht="70.8" customHeight="1">
      <c r="A8" s="167" t="s">
        <v>126</v>
      </c>
      <c r="B8" s="167"/>
      <c r="C8" s="167"/>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row>
    <row r="9" spans="1:31" s="1" customFormat="1" ht="31.2" customHeight="1">
      <c r="A9" s="148" t="s">
        <v>127</v>
      </c>
      <c r="B9" s="148"/>
      <c r="C9" s="148"/>
      <c r="D9" s="148"/>
      <c r="E9" s="148"/>
      <c r="F9" s="148"/>
      <c r="G9" s="148"/>
      <c r="H9" s="148"/>
      <c r="I9" s="148"/>
      <c r="J9" s="149" t="s">
        <v>128</v>
      </c>
      <c r="K9" s="149"/>
      <c r="L9" s="149"/>
      <c r="M9" s="149"/>
      <c r="N9" s="149"/>
      <c r="O9" s="149"/>
      <c r="P9" s="149"/>
      <c r="Q9" s="149"/>
      <c r="R9" s="149"/>
      <c r="S9" s="149"/>
      <c r="T9" s="149"/>
      <c r="U9" s="149"/>
      <c r="V9" s="149"/>
      <c r="W9" s="149"/>
      <c r="X9" s="149"/>
      <c r="Y9" s="149"/>
      <c r="Z9" s="149"/>
      <c r="AA9" s="149"/>
      <c r="AB9" s="149"/>
      <c r="AC9" s="149"/>
      <c r="AD9" s="149"/>
      <c r="AE9" s="149"/>
    </row>
    <row r="10" spans="1:31" s="59" customFormat="1" ht="30.6" customHeight="1">
      <c r="A10" s="60" t="s">
        <v>95</v>
      </c>
      <c r="B10" s="169" t="s">
        <v>96</v>
      </c>
      <c r="C10" s="169"/>
      <c r="D10" s="169"/>
      <c r="E10" s="169"/>
      <c r="F10" s="169"/>
      <c r="G10" s="169"/>
      <c r="H10" s="169"/>
      <c r="I10" s="169"/>
      <c r="J10" s="169"/>
      <c r="K10" s="169"/>
      <c r="L10" s="60"/>
      <c r="M10" s="60"/>
      <c r="N10" s="60"/>
      <c r="O10" s="173" t="s">
        <v>97</v>
      </c>
      <c r="P10" s="173"/>
      <c r="Q10" s="173"/>
      <c r="R10" s="173"/>
      <c r="S10" s="173"/>
      <c r="T10" s="173"/>
      <c r="U10" s="173"/>
      <c r="V10" s="173" t="s">
        <v>98</v>
      </c>
      <c r="W10" s="173"/>
      <c r="X10" s="173"/>
      <c r="Y10" s="169" t="s">
        <v>129</v>
      </c>
      <c r="Z10" s="169"/>
      <c r="AA10" s="169"/>
      <c r="AB10" s="169"/>
      <c r="AC10" s="169"/>
    </row>
    <row r="11" spans="1:31" s="1" customFormat="1" ht="21">
      <c r="A11" s="165"/>
      <c r="B11" s="165"/>
      <c r="C11" s="165"/>
      <c r="D11" s="165"/>
      <c r="E11" s="165"/>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E11" s="165"/>
    </row>
    <row r="12" spans="1:31" ht="23.4">
      <c r="A12" s="162" t="s">
        <v>25</v>
      </c>
      <c r="B12" s="162"/>
      <c r="C12" s="162"/>
      <c r="D12" s="162"/>
      <c r="E12" s="162"/>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row>
    <row r="13" spans="1:31" ht="14.55" customHeight="1">
      <c r="A13" s="94"/>
      <c r="B13" s="94"/>
      <c r="C13" s="95"/>
      <c r="D13" s="96"/>
      <c r="E13" s="96"/>
      <c r="F13" s="97"/>
      <c r="G13" s="97"/>
      <c r="H13" s="97"/>
      <c r="I13" s="163" t="s">
        <v>46</v>
      </c>
      <c r="J13" s="163"/>
      <c r="K13" s="163"/>
      <c r="L13" s="163" t="s">
        <v>51</v>
      </c>
      <c r="M13" s="163"/>
      <c r="N13" s="163"/>
      <c r="O13" s="160" t="s">
        <v>56</v>
      </c>
      <c r="P13" s="160"/>
      <c r="Q13" s="160"/>
      <c r="R13" s="163" t="s">
        <v>52</v>
      </c>
      <c r="S13" s="163"/>
      <c r="T13" s="163"/>
      <c r="U13" s="160" t="s">
        <v>60</v>
      </c>
      <c r="V13" s="160"/>
      <c r="W13" s="160"/>
      <c r="X13" s="98"/>
      <c r="Y13" s="98"/>
      <c r="Z13" s="98"/>
      <c r="AA13" s="161" t="s">
        <v>67</v>
      </c>
      <c r="AB13" s="161"/>
      <c r="AC13" s="99" t="s">
        <v>69</v>
      </c>
      <c r="AD13" s="99" t="s">
        <v>68</v>
      </c>
      <c r="AE13" s="98"/>
    </row>
    <row r="14" spans="1:31" s="16" customFormat="1" ht="28.8" customHeight="1">
      <c r="A14" s="100" t="s">
        <v>0</v>
      </c>
      <c r="B14" s="101" t="s">
        <v>1</v>
      </c>
      <c r="C14" s="102" t="s">
        <v>45</v>
      </c>
      <c r="D14" s="102" t="s">
        <v>39</v>
      </c>
      <c r="E14" s="103" t="s">
        <v>40</v>
      </c>
      <c r="F14" s="103" t="s">
        <v>41</v>
      </c>
      <c r="G14" s="103" t="s">
        <v>42</v>
      </c>
      <c r="H14" s="103" t="s">
        <v>33</v>
      </c>
      <c r="I14" s="103" t="s">
        <v>100</v>
      </c>
      <c r="J14" s="103" t="s">
        <v>48</v>
      </c>
      <c r="K14" s="103" t="s">
        <v>101</v>
      </c>
      <c r="L14" s="103" t="s">
        <v>49</v>
      </c>
      <c r="M14" s="103" t="s">
        <v>47</v>
      </c>
      <c r="N14" s="103" t="s">
        <v>50</v>
      </c>
      <c r="O14" s="103" t="s">
        <v>57</v>
      </c>
      <c r="P14" s="103" t="s">
        <v>58</v>
      </c>
      <c r="Q14" s="103" t="s">
        <v>59</v>
      </c>
      <c r="R14" s="103" t="s">
        <v>54</v>
      </c>
      <c r="S14" s="103" t="s">
        <v>55</v>
      </c>
      <c r="T14" s="103" t="s">
        <v>53</v>
      </c>
      <c r="U14" s="103" t="s">
        <v>61</v>
      </c>
      <c r="V14" s="103" t="s">
        <v>62</v>
      </c>
      <c r="W14" s="103" t="s">
        <v>63</v>
      </c>
      <c r="X14" s="104" t="s">
        <v>2</v>
      </c>
      <c r="Y14" s="104" t="s">
        <v>8</v>
      </c>
      <c r="Z14" s="100" t="s">
        <v>73</v>
      </c>
      <c r="AA14" s="104" t="s">
        <v>64</v>
      </c>
      <c r="AB14" s="104" t="s">
        <v>65</v>
      </c>
      <c r="AC14" s="100" t="s">
        <v>70</v>
      </c>
      <c r="AD14" s="104" t="s">
        <v>66</v>
      </c>
      <c r="AE14" s="105" t="s">
        <v>75</v>
      </c>
    </row>
    <row r="15" spans="1:31" ht="34.200000000000003" customHeight="1">
      <c r="A15" s="11" t="s">
        <v>7</v>
      </c>
      <c r="B15" s="4">
        <v>44839.333333333336</v>
      </c>
      <c r="C15" s="18">
        <f>Table105101210[[#This Row],[Date]]</f>
        <v>44839.333333333336</v>
      </c>
      <c r="D15" s="18">
        <f>C15</f>
        <v>44839.333333333336</v>
      </c>
      <c r="E15" s="18">
        <f>Table105101210[[#This Row],[Class Start Date/Time]]+(240/1440)</f>
        <v>44839.5</v>
      </c>
      <c r="F15" s="18" t="s">
        <v>6</v>
      </c>
      <c r="G15" s="18">
        <f>Table105101210[[#This Row],[Lunch Start Date/Time]]+(60/1440)</f>
        <v>44839.541666666664</v>
      </c>
      <c r="H15" s="18">
        <f>Table105101210[[#This Row],[VF &amp; CP Start Date/Time]]+(60/1440)</f>
        <v>44839.583333333328</v>
      </c>
      <c r="I15" s="19">
        <f>Table105101210[[#This Row],[iPad Deployment Start Date/Time]]</f>
        <v>44839.333333333336</v>
      </c>
      <c r="J15" s="17" t="s">
        <v>44</v>
      </c>
      <c r="K15" s="22">
        <f>Table105101210[[#This Row],[End Date/Time]]</f>
        <v>44839.583333333328</v>
      </c>
      <c r="L15" s="19" t="str">
        <f>Table105101210[[#This Row],[iPad Optimization Start Date/Time]]</f>
        <v>N/A</v>
      </c>
      <c r="M15" s="18" t="s">
        <v>44</v>
      </c>
      <c r="N15" s="22" t="s">
        <v>6</v>
      </c>
      <c r="O15" s="19">
        <f>Table105101210[[#This Row],[Class Start Date/Time]]</f>
        <v>44839.333333333336</v>
      </c>
      <c r="P15" s="18" t="s">
        <v>44</v>
      </c>
      <c r="Q15" s="22">
        <f>Table105101210[[#This Row],[Lunch Start Date/Time]]</f>
        <v>44839.5</v>
      </c>
      <c r="R15" s="19" t="str">
        <f>Table105101210[[#This Row],[iPad Optimization Start Date/Time]]</f>
        <v>N/A</v>
      </c>
      <c r="S15" s="18" t="s">
        <v>44</v>
      </c>
      <c r="T15" s="22" t="str">
        <f>Table105101210[[#This Row],[iPad Optimization Start Date/Time]]</f>
        <v>N/A</v>
      </c>
      <c r="U15" s="19">
        <f>Table105101210[[#This Row],[VF &amp; CP Start Date/Time]]</f>
        <v>44839.541666666664</v>
      </c>
      <c r="V15" s="18" t="s">
        <v>44</v>
      </c>
      <c r="W15" s="22">
        <f>Table105101210[[#This Row],[End Date/Time]]</f>
        <v>44839.583333333328</v>
      </c>
      <c r="X15" s="5" t="s">
        <v>83</v>
      </c>
      <c r="Y15" s="5" t="s">
        <v>6</v>
      </c>
      <c r="Z15" s="5" t="s">
        <v>6</v>
      </c>
      <c r="AA15" s="5" t="s">
        <v>76</v>
      </c>
      <c r="AB15" s="5" t="s">
        <v>71</v>
      </c>
      <c r="AC15" s="13" t="s">
        <v>6</v>
      </c>
      <c r="AD15" s="13" t="s">
        <v>6</v>
      </c>
      <c r="AE15" s="5">
        <v>6</v>
      </c>
    </row>
    <row r="16" spans="1:31" ht="34.200000000000003" customHeight="1">
      <c r="A16" s="33" t="s">
        <v>93</v>
      </c>
      <c r="B16" s="34">
        <v>44840.333333333336</v>
      </c>
      <c r="C16" s="35" t="s">
        <v>6</v>
      </c>
      <c r="D16" s="36">
        <f>B16</f>
        <v>44840.333333333336</v>
      </c>
      <c r="E16" s="35" t="s">
        <v>6</v>
      </c>
      <c r="F16" s="35" t="s">
        <v>6</v>
      </c>
      <c r="G16" s="35" t="s">
        <v>6</v>
      </c>
      <c r="H16" s="36">
        <f>Table105101210[[#This Row],[Class Start Date/Time]]+1/24</f>
        <v>44840.375</v>
      </c>
      <c r="I16" s="37">
        <f>Table105101210[[#This Row],[Class Start Date/Time]]</f>
        <v>44840.333333333336</v>
      </c>
      <c r="J16" s="35" t="s">
        <v>44</v>
      </c>
      <c r="K16" s="38">
        <f>Table105101210[[#This Row],[End Date/Time]]</f>
        <v>44840.375</v>
      </c>
      <c r="L16" s="35"/>
      <c r="M16" s="35"/>
      <c r="N16" s="35"/>
      <c r="O16" s="37">
        <f>Table105101210[[#This Row],[Class Start Date/Time]]</f>
        <v>44840.333333333336</v>
      </c>
      <c r="P16" s="36" t="s">
        <v>44</v>
      </c>
      <c r="Q16" s="38">
        <f>Table105101210[[#This Row],[End Time]]</f>
        <v>44840.375</v>
      </c>
      <c r="R16" s="35"/>
      <c r="S16" s="35"/>
      <c r="T16" s="35"/>
      <c r="U16" s="171" t="s">
        <v>6</v>
      </c>
      <c r="V16" s="36" t="s">
        <v>44</v>
      </c>
      <c r="W16" s="172" t="s">
        <v>6</v>
      </c>
      <c r="X16" s="39" t="s">
        <v>99</v>
      </c>
      <c r="Y16" s="32" t="s">
        <v>6</v>
      </c>
      <c r="Z16" s="33"/>
      <c r="AA16" s="40" t="s">
        <v>94</v>
      </c>
      <c r="AB16" s="40"/>
      <c r="AC16" s="32" t="s">
        <v>6</v>
      </c>
      <c r="AD16" s="32" t="s">
        <v>6</v>
      </c>
      <c r="AE16" s="31">
        <v>1</v>
      </c>
    </row>
    <row r="17" spans="1:31" ht="34.200000000000003" customHeight="1">
      <c r="A17" s="33" t="s">
        <v>93</v>
      </c>
      <c r="B17" s="34">
        <v>44844.458333333336</v>
      </c>
      <c r="C17" s="35" t="s">
        <v>6</v>
      </c>
      <c r="D17" s="36">
        <f>B17</f>
        <v>44844.458333333336</v>
      </c>
      <c r="E17" s="35" t="s">
        <v>6</v>
      </c>
      <c r="F17" s="35" t="s">
        <v>6</v>
      </c>
      <c r="G17" s="35" t="s">
        <v>6</v>
      </c>
      <c r="H17" s="36">
        <f>Table105101210[[#This Row],[Class Start Date/Time]]+1/24</f>
        <v>44844.5</v>
      </c>
      <c r="I17" s="37">
        <f>Table105101210[[#This Row],[Class Start Date/Time]]</f>
        <v>44844.458333333336</v>
      </c>
      <c r="J17" s="35" t="s">
        <v>44</v>
      </c>
      <c r="K17" s="38">
        <f>Table105101210[[#This Row],[End Date/Time]]</f>
        <v>44844.5</v>
      </c>
      <c r="L17" s="35"/>
      <c r="M17" s="35"/>
      <c r="N17" s="35"/>
      <c r="O17" s="37">
        <f>Table105101210[[#This Row],[Class Start Date/Time]]</f>
        <v>44844.458333333336</v>
      </c>
      <c r="P17" s="36" t="s">
        <v>44</v>
      </c>
      <c r="Q17" s="38">
        <f>Table105101210[[#This Row],[End Time]]</f>
        <v>44844.5</v>
      </c>
      <c r="R17" s="35"/>
      <c r="S17" s="35"/>
      <c r="T17" s="35"/>
      <c r="U17" s="171" t="s">
        <v>6</v>
      </c>
      <c r="V17" s="36" t="s">
        <v>44</v>
      </c>
      <c r="W17" s="172" t="s">
        <v>6</v>
      </c>
      <c r="X17" s="39" t="s">
        <v>99</v>
      </c>
      <c r="Y17" s="32" t="s">
        <v>6</v>
      </c>
      <c r="Z17" s="33"/>
      <c r="AA17" s="40" t="s">
        <v>94</v>
      </c>
      <c r="AB17" s="40" t="s">
        <v>71</v>
      </c>
      <c r="AC17" s="32" t="s">
        <v>6</v>
      </c>
      <c r="AD17" s="32" t="s">
        <v>6</v>
      </c>
      <c r="AE17" s="31">
        <v>1</v>
      </c>
    </row>
    <row r="18" spans="1:31" ht="34.200000000000003" customHeight="1">
      <c r="A18" s="11" t="s">
        <v>9</v>
      </c>
      <c r="B18" s="4">
        <v>44845.333333333336</v>
      </c>
      <c r="C18" s="18">
        <f>Table105101210[[#This Row],[Date]]</f>
        <v>44845.333333333336</v>
      </c>
      <c r="D18" s="18">
        <f>Table105101210[[#This Row],[Date]]+1/24</f>
        <v>44845.375</v>
      </c>
      <c r="E18" s="18">
        <f>Table105101210[[#This Row],[Class Start Date/Time]]+(240/1440)</f>
        <v>44845.541666666664</v>
      </c>
      <c r="F18" s="18">
        <f>Table105101210[[#This Row],[Lunch Start Date/Time]]+0.5/24</f>
        <v>44845.5625</v>
      </c>
      <c r="G18" s="18">
        <f>Table105101210[[#This Row],[iPad Optimization Start Date/Time]]+1.5/24</f>
        <v>44845.625</v>
      </c>
      <c r="H18" s="18">
        <f>Table105101210[[#This Row],[VF &amp; CP Start Date/Time]]+(60/1440)</f>
        <v>44845.666666666664</v>
      </c>
      <c r="I18" s="19">
        <f>Table105101210[[#This Row],[iPad Deployment Start Date/Time]]</f>
        <v>44845.333333333336</v>
      </c>
      <c r="J18" s="17" t="s">
        <v>44</v>
      </c>
      <c r="K18" s="22">
        <f>Table105101210[[#This Row],[End Date/Time]]</f>
        <v>44845.666666666664</v>
      </c>
      <c r="L18" s="19">
        <f>Table105101210[[#This Row],[iPad Deployment Start Date/Time]]</f>
        <v>44845.333333333336</v>
      </c>
      <c r="M18" s="18" t="s">
        <v>44</v>
      </c>
      <c r="N18" s="22">
        <f>Table105101210[[#This Row],[Class Start Date/Time]]</f>
        <v>44845.375</v>
      </c>
      <c r="O18" s="19">
        <f>Table105101210[[#This Row],[Class Start Date/Time]]</f>
        <v>44845.375</v>
      </c>
      <c r="P18" s="18" t="s">
        <v>44</v>
      </c>
      <c r="Q18" s="22">
        <f>Table105101210[[#This Row],[Lunch Start Date/Time]]</f>
        <v>44845.541666666664</v>
      </c>
      <c r="R18" s="19">
        <f>Table105101210[[#This Row],[iPad Optimization Start Date/Time]]</f>
        <v>44845.5625</v>
      </c>
      <c r="S18" s="18" t="s">
        <v>44</v>
      </c>
      <c r="T18" s="22">
        <f>Table105101210[[#This Row],[VF &amp; CP Start Date/Time]]</f>
        <v>44845.625</v>
      </c>
      <c r="U18" s="19">
        <f>Table105101210[[#This Row],[iPad Opt. End Time]]</f>
        <v>44845.625</v>
      </c>
      <c r="V18" s="18" t="s">
        <v>44</v>
      </c>
      <c r="W18" s="22">
        <f>Table105101210[[#This Row],[Class 2 Start Time]]+1/24</f>
        <v>44845.666666666664</v>
      </c>
      <c r="X18" s="5" t="s">
        <v>83</v>
      </c>
      <c r="Y18" s="5">
        <v>8</v>
      </c>
      <c r="Z18" s="5" t="s">
        <v>6</v>
      </c>
      <c r="AA18" s="13" t="s">
        <v>77</v>
      </c>
      <c r="AB18" s="5" t="s">
        <v>71</v>
      </c>
      <c r="AC18" s="13"/>
      <c r="AD18" s="13"/>
      <c r="AE18" s="5">
        <v>8</v>
      </c>
    </row>
    <row r="19" spans="1:31" ht="34.200000000000003" customHeight="1">
      <c r="A19" s="33" t="s">
        <v>93</v>
      </c>
      <c r="B19" s="34">
        <v>44846.645833333336</v>
      </c>
      <c r="C19" s="35" t="s">
        <v>6</v>
      </c>
      <c r="D19" s="36">
        <f>B19</f>
        <v>44846.645833333336</v>
      </c>
      <c r="E19" s="35" t="s">
        <v>6</v>
      </c>
      <c r="F19" s="35" t="s">
        <v>6</v>
      </c>
      <c r="G19" s="35" t="s">
        <v>6</v>
      </c>
      <c r="H19" s="36">
        <f>Table105101210[[#This Row],[Class Start Date/Time]]+1/24</f>
        <v>44846.6875</v>
      </c>
      <c r="I19" s="37">
        <f>Table105101210[[#This Row],[Class Start Date/Time]]</f>
        <v>44846.645833333336</v>
      </c>
      <c r="J19" s="35" t="s">
        <v>44</v>
      </c>
      <c r="K19" s="38">
        <f>Table105101210[[#This Row],[End Date/Time]]</f>
        <v>44846.6875</v>
      </c>
      <c r="L19" s="35"/>
      <c r="M19" s="35"/>
      <c r="N19" s="35"/>
      <c r="O19" s="37">
        <f>Table105101210[[#This Row],[Class Start Date/Time]]</f>
        <v>44846.645833333336</v>
      </c>
      <c r="P19" s="36" t="s">
        <v>44</v>
      </c>
      <c r="Q19" s="38">
        <f>Table105101210[[#This Row],[End Time]]</f>
        <v>44846.6875</v>
      </c>
      <c r="R19" s="35"/>
      <c r="S19" s="35"/>
      <c r="T19" s="35"/>
      <c r="U19" s="171" t="s">
        <v>6</v>
      </c>
      <c r="V19" s="36" t="s">
        <v>44</v>
      </c>
      <c r="W19" s="172" t="s">
        <v>6</v>
      </c>
      <c r="X19" s="39" t="s">
        <v>99</v>
      </c>
      <c r="Y19" s="32" t="s">
        <v>6</v>
      </c>
      <c r="Z19" s="33"/>
      <c r="AA19" s="40" t="s">
        <v>71</v>
      </c>
      <c r="AB19" s="40"/>
      <c r="AC19" s="32" t="s">
        <v>6</v>
      </c>
      <c r="AD19" s="32" t="s">
        <v>6</v>
      </c>
      <c r="AE19" s="31">
        <v>1</v>
      </c>
    </row>
    <row r="20" spans="1:31" s="30" customFormat="1" ht="34.200000000000003" customHeight="1">
      <c r="A20" s="33" t="s">
        <v>93</v>
      </c>
      <c r="B20" s="34">
        <v>44851.395833333336</v>
      </c>
      <c r="C20" s="35" t="s">
        <v>6</v>
      </c>
      <c r="D20" s="36">
        <f>B20</f>
        <v>44851.395833333336</v>
      </c>
      <c r="E20" s="35" t="s">
        <v>6</v>
      </c>
      <c r="F20" s="35" t="s">
        <v>6</v>
      </c>
      <c r="G20" s="35" t="s">
        <v>6</v>
      </c>
      <c r="H20" s="36">
        <f>Table105101210[[#This Row],[Class Start Date/Time]]+1/24</f>
        <v>44851.4375</v>
      </c>
      <c r="I20" s="37">
        <f>Table105101210[[#This Row],[Class Start Date/Time]]</f>
        <v>44851.395833333336</v>
      </c>
      <c r="J20" s="35" t="s">
        <v>44</v>
      </c>
      <c r="K20" s="38">
        <f>Table105101210[[#This Row],[End Date/Time]]</f>
        <v>44851.4375</v>
      </c>
      <c r="L20" s="35"/>
      <c r="M20" s="35"/>
      <c r="N20" s="35"/>
      <c r="O20" s="37">
        <f>Table105101210[[#This Row],[Class Start Date/Time]]</f>
        <v>44851.395833333336</v>
      </c>
      <c r="P20" s="36" t="s">
        <v>44</v>
      </c>
      <c r="Q20" s="38">
        <f>Table105101210[[#This Row],[End Time]]</f>
        <v>44851.4375</v>
      </c>
      <c r="R20" s="35"/>
      <c r="S20" s="35"/>
      <c r="T20" s="35"/>
      <c r="U20" s="171" t="s">
        <v>6</v>
      </c>
      <c r="V20" s="36" t="s">
        <v>44</v>
      </c>
      <c r="W20" s="172" t="s">
        <v>6</v>
      </c>
      <c r="X20" s="39" t="s">
        <v>99</v>
      </c>
      <c r="Y20" s="32" t="s">
        <v>6</v>
      </c>
      <c r="Z20" s="33"/>
      <c r="AA20" s="40" t="s">
        <v>71</v>
      </c>
      <c r="AB20" s="40"/>
      <c r="AC20" s="32" t="s">
        <v>6</v>
      </c>
      <c r="AD20" s="32" t="s">
        <v>6</v>
      </c>
      <c r="AE20" s="31">
        <v>1</v>
      </c>
    </row>
    <row r="21" spans="1:31" s="30" customFormat="1" ht="34.200000000000003" customHeight="1">
      <c r="A21" s="11" t="s">
        <v>9</v>
      </c>
      <c r="B21" s="4">
        <v>44852.333333333336</v>
      </c>
      <c r="C21" s="18">
        <f>Table105101210[[#This Row],[Date]]</f>
        <v>44852.333333333336</v>
      </c>
      <c r="D21" s="18">
        <f>Table105101210[[#This Row],[Date]]+1/24</f>
        <v>44852.375</v>
      </c>
      <c r="E21" s="18">
        <f>Table105101210[[#This Row],[Class Start Date/Time]]+(240/1440)</f>
        <v>44852.541666666664</v>
      </c>
      <c r="F21" s="18">
        <f>Table105101210[[#This Row],[Lunch Start Date/Time]]+0.5/24</f>
        <v>44852.5625</v>
      </c>
      <c r="G21" s="18">
        <f>Table105101210[[#This Row],[iPad Optimization Start Date/Time]]+1.5/24</f>
        <v>44852.625</v>
      </c>
      <c r="H21" s="18">
        <f>Table105101210[[#This Row],[VF &amp; CP Start Date/Time]]+(60/1440)</f>
        <v>44852.666666666664</v>
      </c>
      <c r="I21" s="19">
        <f>Table105101210[[#This Row],[iPad Deployment Start Date/Time]]</f>
        <v>44852.333333333336</v>
      </c>
      <c r="J21" s="17" t="s">
        <v>44</v>
      </c>
      <c r="K21" s="22">
        <f>Table105101210[[#This Row],[End Date/Time]]</f>
        <v>44852.666666666664</v>
      </c>
      <c r="L21" s="19">
        <f>Table105101210[[#This Row],[iPad Deployment Start Date/Time]]</f>
        <v>44852.333333333336</v>
      </c>
      <c r="M21" s="18" t="s">
        <v>44</v>
      </c>
      <c r="N21" s="22">
        <f>Table105101210[[#This Row],[Class Start Date/Time]]</f>
        <v>44852.375</v>
      </c>
      <c r="O21" s="19">
        <f>Table105101210[[#This Row],[Class Start Date/Time]]</f>
        <v>44852.375</v>
      </c>
      <c r="P21" s="18" t="s">
        <v>44</v>
      </c>
      <c r="Q21" s="22">
        <f>Table105101210[[#This Row],[Lunch Start Date/Time]]</f>
        <v>44852.541666666664</v>
      </c>
      <c r="R21" s="19">
        <f>Table105101210[[#This Row],[iPad Optimization Start Date/Time]]</f>
        <v>44852.5625</v>
      </c>
      <c r="S21" s="18" t="s">
        <v>44</v>
      </c>
      <c r="T21" s="22">
        <f>Table105101210[[#This Row],[VF &amp; CP Start Date/Time]]</f>
        <v>44852.625</v>
      </c>
      <c r="U21" s="19">
        <f>Table105101210[[#This Row],[iPad Opt. End Time]]</f>
        <v>44852.625</v>
      </c>
      <c r="V21" s="18" t="s">
        <v>44</v>
      </c>
      <c r="W21" s="22">
        <f>Table105101210[[#This Row],[Class 2 Start Time]]+1/24</f>
        <v>44852.666666666664</v>
      </c>
      <c r="X21" s="5" t="s">
        <v>83</v>
      </c>
      <c r="Y21" s="5">
        <v>8</v>
      </c>
      <c r="Z21" s="5" t="s">
        <v>6</v>
      </c>
      <c r="AA21" s="13" t="s">
        <v>77</v>
      </c>
      <c r="AB21" s="13" t="s">
        <v>71</v>
      </c>
      <c r="AC21" s="13"/>
      <c r="AD21" s="13"/>
      <c r="AE21" s="5">
        <v>8</v>
      </c>
    </row>
    <row r="22" spans="1:31" s="30" customFormat="1" ht="34.200000000000003" customHeight="1">
      <c r="A22" s="11" t="s">
        <v>9</v>
      </c>
      <c r="B22" s="4">
        <v>44853.333333333336</v>
      </c>
      <c r="C22" s="18">
        <f>Table105101210[[#This Row],[Date]]</f>
        <v>44853.333333333336</v>
      </c>
      <c r="D22" s="18">
        <f>Table105101210[[#This Row],[Date]]+1/24</f>
        <v>44853.375</v>
      </c>
      <c r="E22" s="18">
        <f>Table105101210[[#This Row],[Class Start Date/Time]]+(240/1440)</f>
        <v>44853.541666666664</v>
      </c>
      <c r="F22" s="18">
        <f>Table105101210[[#This Row],[Lunch Start Date/Time]]+0.5/24</f>
        <v>44853.5625</v>
      </c>
      <c r="G22" s="18">
        <f>Table105101210[[#This Row],[iPad Optimization Start Date/Time]]+1.5/24</f>
        <v>44853.625</v>
      </c>
      <c r="H22" s="18">
        <f>Table105101210[[#This Row],[VF &amp; CP Start Date/Time]]+(60/1440)</f>
        <v>44853.666666666664</v>
      </c>
      <c r="I22" s="19">
        <f>Table105101210[[#This Row],[iPad Deployment Start Date/Time]]</f>
        <v>44853.333333333336</v>
      </c>
      <c r="J22" s="17" t="s">
        <v>44</v>
      </c>
      <c r="K22" s="22">
        <f>Table105101210[[#This Row],[End Date/Time]]</f>
        <v>44853.666666666664</v>
      </c>
      <c r="L22" s="19">
        <f>Table105101210[[#This Row],[iPad Deployment Start Date/Time]]</f>
        <v>44853.333333333336</v>
      </c>
      <c r="M22" s="18" t="s">
        <v>44</v>
      </c>
      <c r="N22" s="22">
        <f>Table105101210[[#This Row],[Class Start Date/Time]]</f>
        <v>44853.375</v>
      </c>
      <c r="O22" s="19">
        <f>Table105101210[[#This Row],[Class Start Date/Time]]</f>
        <v>44853.375</v>
      </c>
      <c r="P22" s="18" t="s">
        <v>44</v>
      </c>
      <c r="Q22" s="22">
        <f>Table105101210[[#This Row],[Lunch Start Date/Time]]</f>
        <v>44853.541666666664</v>
      </c>
      <c r="R22" s="19">
        <f>Table105101210[[#This Row],[iPad Optimization Start Date/Time]]</f>
        <v>44853.5625</v>
      </c>
      <c r="S22" s="18" t="s">
        <v>44</v>
      </c>
      <c r="T22" s="22">
        <f>Table105101210[[#This Row],[VF &amp; CP Start Date/Time]]</f>
        <v>44853.625</v>
      </c>
      <c r="U22" s="19">
        <f>Table105101210[[#This Row],[iPad Opt. End Time]]</f>
        <v>44853.625</v>
      </c>
      <c r="V22" s="18" t="s">
        <v>44</v>
      </c>
      <c r="W22" s="22">
        <f>Table105101210[[#This Row],[Class 2 Start Time]]+1/24</f>
        <v>44853.666666666664</v>
      </c>
      <c r="X22" s="5" t="s">
        <v>82</v>
      </c>
      <c r="Y22" s="5" t="s">
        <v>6</v>
      </c>
      <c r="Z22" s="5" t="s">
        <v>6</v>
      </c>
      <c r="AA22" s="13" t="s">
        <v>31</v>
      </c>
      <c r="AB22" s="13" t="s">
        <v>72</v>
      </c>
      <c r="AC22" s="13" t="s">
        <v>6</v>
      </c>
      <c r="AD22" s="13" t="s">
        <v>6</v>
      </c>
      <c r="AE22" s="5">
        <v>8</v>
      </c>
    </row>
    <row r="23" spans="1:31" ht="34.200000000000003" customHeight="1">
      <c r="A23" s="33" t="s">
        <v>93</v>
      </c>
      <c r="B23" s="34">
        <v>44854.5</v>
      </c>
      <c r="C23" s="35" t="s">
        <v>6</v>
      </c>
      <c r="D23" s="36">
        <f>B23</f>
        <v>44854.5</v>
      </c>
      <c r="E23" s="35" t="s">
        <v>6</v>
      </c>
      <c r="F23" s="35" t="s">
        <v>6</v>
      </c>
      <c r="G23" s="35" t="s">
        <v>6</v>
      </c>
      <c r="H23" s="36">
        <f>Table105101210[[#This Row],[Class Start Date/Time]]+1/24</f>
        <v>44854.541666666664</v>
      </c>
      <c r="I23" s="37">
        <f>Table105101210[[#This Row],[Class Start Date/Time]]</f>
        <v>44854.5</v>
      </c>
      <c r="J23" s="35" t="s">
        <v>44</v>
      </c>
      <c r="K23" s="38">
        <f>Table105101210[[#This Row],[End Date/Time]]</f>
        <v>44854.541666666664</v>
      </c>
      <c r="L23" s="35"/>
      <c r="M23" s="35"/>
      <c r="N23" s="35"/>
      <c r="O23" s="37">
        <f>Table105101210[[#This Row],[Class Start Date/Time]]</f>
        <v>44854.5</v>
      </c>
      <c r="P23" s="36" t="s">
        <v>44</v>
      </c>
      <c r="Q23" s="38">
        <f>Table105101210[[#This Row],[End Time]]</f>
        <v>44854.541666666664</v>
      </c>
      <c r="R23" s="35"/>
      <c r="S23" s="35"/>
      <c r="T23" s="35"/>
      <c r="U23" s="171" t="s">
        <v>6</v>
      </c>
      <c r="V23" s="36" t="s">
        <v>44</v>
      </c>
      <c r="W23" s="172" t="s">
        <v>6</v>
      </c>
      <c r="X23" s="39" t="s">
        <v>99</v>
      </c>
      <c r="Y23" s="32" t="s">
        <v>6</v>
      </c>
      <c r="Z23" s="33"/>
      <c r="AA23" s="40" t="s">
        <v>71</v>
      </c>
      <c r="AB23" s="40"/>
      <c r="AC23" s="32" t="s">
        <v>6</v>
      </c>
      <c r="AD23" s="32" t="s">
        <v>6</v>
      </c>
      <c r="AE23" s="31">
        <v>1</v>
      </c>
    </row>
    <row r="24" spans="1:31" ht="34.200000000000003" customHeight="1">
      <c r="A24" s="11" t="s">
        <v>43</v>
      </c>
      <c r="B24" s="4">
        <v>44858.333333333336</v>
      </c>
      <c r="C24" s="18">
        <f>Table105101210[[#This Row],[Date]]</f>
        <v>44858.333333333336</v>
      </c>
      <c r="D24" s="18">
        <f>Table105101210[[#This Row],[Date]]+1/24</f>
        <v>44858.375</v>
      </c>
      <c r="E24" s="18">
        <f>Table105101210[[#This Row],[Class Start Date/Time]]+(240/1440)</f>
        <v>44858.541666666664</v>
      </c>
      <c r="F24" s="18">
        <f>Table105101210[[#This Row],[Lunch Start Date/Time]]+0.5/24</f>
        <v>44858.5625</v>
      </c>
      <c r="G24" s="18">
        <f>Table105101210[[#This Row],[iPad Optimization Start Date/Time]]+1.5/24</f>
        <v>44858.625</v>
      </c>
      <c r="H24" s="18">
        <f>Table105101210[[#This Row],[VF &amp; CP Start Date/Time]]+(60/1440)</f>
        <v>44858.666666666664</v>
      </c>
      <c r="I24" s="19">
        <f>Table105101210[[#This Row],[iPad Deployment Start Date/Time]]</f>
        <v>44858.333333333336</v>
      </c>
      <c r="J24" s="17" t="s">
        <v>44</v>
      </c>
      <c r="K24" s="22">
        <f>Table105101210[[#This Row],[End Date/Time]]</f>
        <v>44858.666666666664</v>
      </c>
      <c r="L24" s="19">
        <f>Table105101210[[#This Row],[iPad Deployment Start Date/Time]]</f>
        <v>44858.333333333336</v>
      </c>
      <c r="M24" s="18" t="s">
        <v>44</v>
      </c>
      <c r="N24" s="22">
        <f>Table105101210[[#This Row],[Class Start Date/Time]]</f>
        <v>44858.375</v>
      </c>
      <c r="O24" s="19">
        <f>Table105101210[[#This Row],[Class Start Date/Time]]</f>
        <v>44858.375</v>
      </c>
      <c r="P24" s="18" t="s">
        <v>44</v>
      </c>
      <c r="Q24" s="22">
        <f>Table105101210[[#This Row],[Lunch Start Date/Time]]</f>
        <v>44858.541666666664</v>
      </c>
      <c r="R24" s="19">
        <f>Table105101210[[#This Row],[iPad Optimization Start Date/Time]]</f>
        <v>44858.5625</v>
      </c>
      <c r="S24" s="18" t="s">
        <v>44</v>
      </c>
      <c r="T24" s="22">
        <f>Table105101210[[#This Row],[VF &amp; CP Start Date/Time]]</f>
        <v>44858.625</v>
      </c>
      <c r="U24" s="19">
        <f>Table105101210[[#This Row],[iPad Opt. End Time]]</f>
        <v>44858.625</v>
      </c>
      <c r="V24" s="18" t="s">
        <v>44</v>
      </c>
      <c r="W24" s="22">
        <f>Table105101210[[#This Row],[Class 2 Start Time]]+1/24</f>
        <v>44858.666666666664</v>
      </c>
      <c r="X24" s="5" t="s">
        <v>82</v>
      </c>
      <c r="Y24" s="5" t="s">
        <v>6</v>
      </c>
      <c r="Z24" s="5" t="s">
        <v>6</v>
      </c>
      <c r="AA24" s="13" t="s">
        <v>31</v>
      </c>
      <c r="AB24" s="13" t="s">
        <v>71</v>
      </c>
      <c r="AC24" s="13" t="s">
        <v>6</v>
      </c>
      <c r="AD24" s="13" t="s">
        <v>6</v>
      </c>
      <c r="AE24" s="5">
        <v>8</v>
      </c>
    </row>
    <row r="25" spans="1:31" ht="34.200000000000003" customHeight="1">
      <c r="A25" s="11" t="s">
        <v>43</v>
      </c>
      <c r="B25" s="4">
        <v>44859.333333333336</v>
      </c>
      <c r="C25" s="18">
        <f>Table105101210[[#This Row],[Date]]</f>
        <v>44859.333333333336</v>
      </c>
      <c r="D25" s="18">
        <f>Table105101210[[#This Row],[Date]]+1/24</f>
        <v>44859.375</v>
      </c>
      <c r="E25" s="18">
        <f>Table105101210[[#This Row],[Class Start Date/Time]]+(240/1440)</f>
        <v>44859.541666666664</v>
      </c>
      <c r="F25" s="18">
        <f>Table105101210[[#This Row],[Lunch Start Date/Time]]+0.5/24</f>
        <v>44859.5625</v>
      </c>
      <c r="G25" s="18">
        <f>Table105101210[[#This Row],[iPad Optimization Start Date/Time]]+1.5/24</f>
        <v>44859.625</v>
      </c>
      <c r="H25" s="18">
        <f>Table105101210[[#This Row],[VF &amp; CP Start Date/Time]]+(60/1440)</f>
        <v>44859.666666666664</v>
      </c>
      <c r="I25" s="19">
        <f>Table105101210[[#This Row],[iPad Deployment Start Date/Time]]</f>
        <v>44859.333333333336</v>
      </c>
      <c r="J25" s="17" t="s">
        <v>44</v>
      </c>
      <c r="K25" s="22">
        <f>Table105101210[[#This Row],[End Date/Time]]</f>
        <v>44859.666666666664</v>
      </c>
      <c r="L25" s="19">
        <f>Table105101210[[#This Row],[iPad Deployment Start Date/Time]]</f>
        <v>44859.333333333336</v>
      </c>
      <c r="M25" s="18" t="s">
        <v>44</v>
      </c>
      <c r="N25" s="22">
        <f>Table105101210[[#This Row],[Class Start Date/Time]]</f>
        <v>44859.375</v>
      </c>
      <c r="O25" s="19">
        <f>Table105101210[[#This Row],[Class Start Date/Time]]</f>
        <v>44859.375</v>
      </c>
      <c r="P25" s="18" t="s">
        <v>44</v>
      </c>
      <c r="Q25" s="22">
        <f>Table105101210[[#This Row],[Lunch Start Date/Time]]</f>
        <v>44859.541666666664</v>
      </c>
      <c r="R25" s="19">
        <f>Table105101210[[#This Row],[iPad Optimization Start Date/Time]]</f>
        <v>44859.5625</v>
      </c>
      <c r="S25" s="18" t="s">
        <v>44</v>
      </c>
      <c r="T25" s="22">
        <f>Table105101210[[#This Row],[VF &amp; CP Start Date/Time]]</f>
        <v>44859.625</v>
      </c>
      <c r="U25" s="19">
        <f>Table105101210[[#This Row],[iPad Opt. End Time]]</f>
        <v>44859.625</v>
      </c>
      <c r="V25" s="18" t="s">
        <v>44</v>
      </c>
      <c r="W25" s="22">
        <f>Table105101210[[#This Row],[Class 2 Start Time]]+1/24</f>
        <v>44859.666666666664</v>
      </c>
      <c r="X25" s="5" t="s">
        <v>82</v>
      </c>
      <c r="Y25" s="5" t="s">
        <v>6</v>
      </c>
      <c r="Z25" s="5" t="s">
        <v>6</v>
      </c>
      <c r="AA25" s="13" t="s">
        <v>31</v>
      </c>
      <c r="AB25" s="13" t="s">
        <v>32</v>
      </c>
      <c r="AC25" s="13" t="s">
        <v>6</v>
      </c>
      <c r="AD25" s="13" t="s">
        <v>6</v>
      </c>
      <c r="AE25" s="5">
        <v>8</v>
      </c>
    </row>
    <row r="26" spans="1:31" ht="34.200000000000003" customHeight="1">
      <c r="A26" s="11" t="s">
        <v>43</v>
      </c>
      <c r="B26" s="4">
        <v>44860.333333333336</v>
      </c>
      <c r="C26" s="18">
        <f>Table105101210[[#This Row],[Date]]</f>
        <v>44860.333333333336</v>
      </c>
      <c r="D26" s="18">
        <f>Table105101210[[#This Row],[Date]]+1/24</f>
        <v>44860.375</v>
      </c>
      <c r="E26" s="18">
        <f>Table105101210[[#This Row],[Class Start Date/Time]]+(240/1440)</f>
        <v>44860.541666666664</v>
      </c>
      <c r="F26" s="18">
        <f>Table105101210[[#This Row],[Lunch Start Date/Time]]+0.5/24</f>
        <v>44860.5625</v>
      </c>
      <c r="G26" s="18">
        <f>Table105101210[[#This Row],[iPad Optimization Start Date/Time]]+1.5/24</f>
        <v>44860.625</v>
      </c>
      <c r="H26" s="18">
        <f>Table105101210[[#This Row],[VF &amp; CP Start Date/Time]]+(60/1440)</f>
        <v>44860.666666666664</v>
      </c>
      <c r="I26" s="19">
        <f>Table105101210[[#This Row],[iPad Deployment Start Date/Time]]</f>
        <v>44860.333333333336</v>
      </c>
      <c r="J26" s="17" t="s">
        <v>44</v>
      </c>
      <c r="K26" s="22">
        <f>Table105101210[[#This Row],[End Date/Time]]</f>
        <v>44860.666666666664</v>
      </c>
      <c r="L26" s="19">
        <f>Table105101210[[#This Row],[iPad Deployment Start Date/Time]]</f>
        <v>44860.333333333336</v>
      </c>
      <c r="M26" s="18" t="s">
        <v>44</v>
      </c>
      <c r="N26" s="22">
        <f>Table105101210[[#This Row],[Class Start Date/Time]]</f>
        <v>44860.375</v>
      </c>
      <c r="O26" s="19">
        <f>Table105101210[[#This Row],[Class Start Date/Time]]</f>
        <v>44860.375</v>
      </c>
      <c r="P26" s="18" t="s">
        <v>44</v>
      </c>
      <c r="Q26" s="22">
        <f>Table105101210[[#This Row],[Lunch Start Date/Time]]</f>
        <v>44860.541666666664</v>
      </c>
      <c r="R26" s="19">
        <f>Table105101210[[#This Row],[iPad Optimization Start Date/Time]]</f>
        <v>44860.5625</v>
      </c>
      <c r="S26" s="18" t="s">
        <v>44</v>
      </c>
      <c r="T26" s="22">
        <f>Table105101210[[#This Row],[VF &amp; CP Start Date/Time]]</f>
        <v>44860.625</v>
      </c>
      <c r="U26" s="19">
        <f>Table105101210[[#This Row],[iPad Opt. End Time]]</f>
        <v>44860.625</v>
      </c>
      <c r="V26" s="18" t="s">
        <v>44</v>
      </c>
      <c r="W26" s="22">
        <f>Table105101210[[#This Row],[Class 2 Start Time]]+1/24</f>
        <v>44860.666666666664</v>
      </c>
      <c r="X26" s="5" t="s">
        <v>82</v>
      </c>
      <c r="Y26" s="5" t="s">
        <v>6</v>
      </c>
      <c r="Z26" s="5" t="s">
        <v>6</v>
      </c>
      <c r="AA26" s="13" t="s">
        <v>31</v>
      </c>
      <c r="AB26" s="13" t="s">
        <v>32</v>
      </c>
      <c r="AC26" s="13" t="s">
        <v>6</v>
      </c>
      <c r="AD26" s="13" t="s">
        <v>6</v>
      </c>
      <c r="AE26" s="5">
        <v>8</v>
      </c>
    </row>
    <row r="27" spans="1:31" ht="34.200000000000003" customHeight="1">
      <c r="A27" s="11" t="s">
        <v>43</v>
      </c>
      <c r="B27" s="4">
        <v>44861.333333333336</v>
      </c>
      <c r="C27" s="18">
        <f>Table105101210[[#This Row],[Date]]</f>
        <v>44861.333333333336</v>
      </c>
      <c r="D27" s="18">
        <f>Table105101210[[#This Row],[Date]]+1/24</f>
        <v>44861.375</v>
      </c>
      <c r="E27" s="18">
        <f>Table105101210[[#This Row],[Class Start Date/Time]]+(240/1440)</f>
        <v>44861.541666666664</v>
      </c>
      <c r="F27" s="18">
        <f>Table105101210[[#This Row],[Lunch Start Date/Time]]+0.5/24</f>
        <v>44861.5625</v>
      </c>
      <c r="G27" s="18">
        <f>Table105101210[[#This Row],[iPad Optimization Start Date/Time]]+1.5/24</f>
        <v>44861.625</v>
      </c>
      <c r="H27" s="18">
        <f>Table105101210[[#This Row],[VF &amp; CP Start Date/Time]]+(60/1440)</f>
        <v>44861.666666666664</v>
      </c>
      <c r="I27" s="19">
        <f>Table105101210[[#This Row],[iPad Deployment Start Date/Time]]</f>
        <v>44861.333333333336</v>
      </c>
      <c r="J27" s="17" t="s">
        <v>44</v>
      </c>
      <c r="K27" s="22">
        <f>Table105101210[[#This Row],[End Date/Time]]</f>
        <v>44861.666666666664</v>
      </c>
      <c r="L27" s="19">
        <f>Table105101210[[#This Row],[iPad Deployment Start Date/Time]]</f>
        <v>44861.333333333336</v>
      </c>
      <c r="M27" s="18" t="s">
        <v>44</v>
      </c>
      <c r="N27" s="22">
        <f>Table105101210[[#This Row],[Class Start Date/Time]]</f>
        <v>44861.375</v>
      </c>
      <c r="O27" s="19">
        <f>Table105101210[[#This Row],[Class Start Date/Time]]</f>
        <v>44861.375</v>
      </c>
      <c r="P27" s="18" t="s">
        <v>44</v>
      </c>
      <c r="Q27" s="22">
        <f>Table105101210[[#This Row],[Lunch Start Date/Time]]</f>
        <v>44861.541666666664</v>
      </c>
      <c r="R27" s="19">
        <f>Table105101210[[#This Row],[iPad Optimization Start Date/Time]]</f>
        <v>44861.5625</v>
      </c>
      <c r="S27" s="18" t="s">
        <v>44</v>
      </c>
      <c r="T27" s="22">
        <f>Table105101210[[#This Row],[VF &amp; CP Start Date/Time]]</f>
        <v>44861.625</v>
      </c>
      <c r="U27" s="19">
        <f>Table105101210[[#This Row],[iPad Opt. End Time]]</f>
        <v>44861.625</v>
      </c>
      <c r="V27" s="18" t="s">
        <v>44</v>
      </c>
      <c r="W27" s="22">
        <f>Table105101210[[#This Row],[Class 2 Start Time]]+1/24</f>
        <v>44861.666666666664</v>
      </c>
      <c r="X27" s="5" t="s">
        <v>82</v>
      </c>
      <c r="Y27" s="5" t="s">
        <v>6</v>
      </c>
      <c r="Z27" s="5" t="s">
        <v>6</v>
      </c>
      <c r="AA27" s="13" t="s">
        <v>31</v>
      </c>
      <c r="AB27" s="13" t="s">
        <v>71</v>
      </c>
      <c r="AC27" s="13" t="s">
        <v>6</v>
      </c>
      <c r="AD27" s="13" t="s">
        <v>6</v>
      </c>
      <c r="AE27" s="5">
        <v>8</v>
      </c>
    </row>
    <row r="28" spans="1:31" ht="34.200000000000003" customHeight="1">
      <c r="A28" s="11" t="s">
        <v>43</v>
      </c>
      <c r="B28" s="4">
        <v>44862.333333333336</v>
      </c>
      <c r="C28" s="18">
        <f>Table105101210[[#This Row],[Date]]</f>
        <v>44862.333333333336</v>
      </c>
      <c r="D28" s="18">
        <f>Table105101210[[#This Row],[Date]]+1/24</f>
        <v>44862.375</v>
      </c>
      <c r="E28" s="18">
        <f>Table105101210[[#This Row],[Class Start Date/Time]]+(240/1440)</f>
        <v>44862.541666666664</v>
      </c>
      <c r="F28" s="18">
        <f>Table105101210[[#This Row],[Lunch Start Date/Time]]+0.5/24</f>
        <v>44862.5625</v>
      </c>
      <c r="G28" s="18">
        <f>Table105101210[[#This Row],[iPad Optimization Start Date/Time]]+1.5/24</f>
        <v>44862.625</v>
      </c>
      <c r="H28" s="18">
        <f>Table105101210[[#This Row],[VF &amp; CP Start Date/Time]]+(60/1440)</f>
        <v>44862.666666666664</v>
      </c>
      <c r="I28" s="19">
        <f>Table105101210[[#This Row],[iPad Deployment Start Date/Time]]</f>
        <v>44862.333333333336</v>
      </c>
      <c r="J28" s="17" t="s">
        <v>44</v>
      </c>
      <c r="K28" s="22">
        <f>Table105101210[[#This Row],[End Date/Time]]</f>
        <v>44862.666666666664</v>
      </c>
      <c r="L28" s="19">
        <f>Table105101210[[#This Row],[iPad Deployment Start Date/Time]]</f>
        <v>44862.333333333336</v>
      </c>
      <c r="M28" s="18" t="s">
        <v>44</v>
      </c>
      <c r="N28" s="22">
        <f>Table105101210[[#This Row],[Class Start Date/Time]]</f>
        <v>44862.375</v>
      </c>
      <c r="O28" s="19">
        <f>Table105101210[[#This Row],[Class Start Date/Time]]</f>
        <v>44862.375</v>
      </c>
      <c r="P28" s="18" t="s">
        <v>44</v>
      </c>
      <c r="Q28" s="22">
        <f>Table105101210[[#This Row],[Lunch Start Date/Time]]</f>
        <v>44862.541666666664</v>
      </c>
      <c r="R28" s="19">
        <f>Table105101210[[#This Row],[iPad Optimization Start Date/Time]]</f>
        <v>44862.5625</v>
      </c>
      <c r="S28" s="18" t="s">
        <v>44</v>
      </c>
      <c r="T28" s="22">
        <f>Table105101210[[#This Row],[VF &amp; CP Start Date/Time]]</f>
        <v>44862.625</v>
      </c>
      <c r="U28" s="19">
        <f>Table105101210[[#This Row],[iPad Opt. End Time]]</f>
        <v>44862.625</v>
      </c>
      <c r="V28" s="18" t="s">
        <v>44</v>
      </c>
      <c r="W28" s="22">
        <f>Table105101210[[#This Row],[Class 2 Start Time]]+1/24</f>
        <v>44862.666666666664</v>
      </c>
      <c r="X28" s="5" t="s">
        <v>82</v>
      </c>
      <c r="Y28" s="5" t="s">
        <v>6</v>
      </c>
      <c r="Z28" s="5" t="s">
        <v>6</v>
      </c>
      <c r="AA28" s="13" t="s">
        <v>31</v>
      </c>
      <c r="AB28" s="13" t="s">
        <v>32</v>
      </c>
      <c r="AC28" s="13" t="s">
        <v>6</v>
      </c>
      <c r="AD28" s="13" t="s">
        <v>6</v>
      </c>
      <c r="AE28" s="5">
        <v>8</v>
      </c>
    </row>
    <row r="29" spans="1:31" ht="34.200000000000003" customHeight="1">
      <c r="A29" s="41" t="s">
        <v>43</v>
      </c>
      <c r="B29" s="42">
        <v>44864.375</v>
      </c>
      <c r="C29" s="43">
        <f>Table105101210[[#This Row],[Date]]</f>
        <v>44864.375</v>
      </c>
      <c r="D29" s="43">
        <f>Table105101210[[#This Row],[Date]]+1/24</f>
        <v>44864.416666666664</v>
      </c>
      <c r="E29" s="43">
        <f>Table105101210[[#This Row],[Class Start Date/Time]]+(240/1440)</f>
        <v>44864.583333333328</v>
      </c>
      <c r="F29" s="43">
        <f>Table105101210[[#This Row],[Lunch Start Date/Time]]+0.5/24</f>
        <v>44864.604166666664</v>
      </c>
      <c r="G29" s="43">
        <f>Table105101210[[#This Row],[iPad Optimization Start Date/Time]]+1.5/24</f>
        <v>44864.666666666664</v>
      </c>
      <c r="H29" s="43">
        <f>Table105101210[[#This Row],[VF &amp; CP Start Date/Time]]+(60/1440)</f>
        <v>44864.708333333328</v>
      </c>
      <c r="I29" s="44">
        <f>Table105101210[[#This Row],[iPad Deployment Start Date/Time]]</f>
        <v>44864.375</v>
      </c>
      <c r="J29" s="45" t="s">
        <v>44</v>
      </c>
      <c r="K29" s="46">
        <f>Table105101210[[#This Row],[End Date/Time]]</f>
        <v>44864.708333333328</v>
      </c>
      <c r="L29" s="44">
        <f>Table105101210[[#This Row],[iPad Deployment Start Date/Time]]</f>
        <v>44864.375</v>
      </c>
      <c r="M29" s="47" t="s">
        <v>44</v>
      </c>
      <c r="N29" s="46">
        <f>Table105101210[[#This Row],[Class Start Date/Time]]</f>
        <v>44864.416666666664</v>
      </c>
      <c r="O29" s="44">
        <f>Table105101210[[#This Row],[Class Start Date/Time]]</f>
        <v>44864.416666666664</v>
      </c>
      <c r="P29" s="47" t="s">
        <v>44</v>
      </c>
      <c r="Q29" s="46">
        <f>Table105101210[[#This Row],[Lunch Start Date/Time]]</f>
        <v>44864.583333333328</v>
      </c>
      <c r="R29" s="44">
        <f>Table105101210[[#This Row],[iPad Optimization Start Date/Time]]</f>
        <v>44864.604166666664</v>
      </c>
      <c r="S29" s="47" t="s">
        <v>44</v>
      </c>
      <c r="T29" s="46">
        <f>Table105101210[[#This Row],[VF &amp; CP Start Date/Time]]</f>
        <v>44864.666666666664</v>
      </c>
      <c r="U29" s="44">
        <f>Table105101210[[#This Row],[iPad Opt. End Time]]</f>
        <v>44864.666666666664</v>
      </c>
      <c r="V29" s="47" t="s">
        <v>44</v>
      </c>
      <c r="W29" s="46">
        <f>Table105101210[[#This Row],[Class 2 Start Time]]+1/24</f>
        <v>44864.708333333328</v>
      </c>
      <c r="X29" s="48" t="s">
        <v>83</v>
      </c>
      <c r="Y29" s="48">
        <v>8</v>
      </c>
      <c r="Z29" s="48" t="s">
        <v>6</v>
      </c>
      <c r="AA29" s="49" t="s">
        <v>77</v>
      </c>
      <c r="AB29" s="49" t="s">
        <v>32</v>
      </c>
      <c r="AC29" s="106"/>
      <c r="AD29" s="106"/>
      <c r="AE29" s="48">
        <v>8</v>
      </c>
    </row>
    <row r="30" spans="1:31" ht="34.200000000000003" customHeight="1">
      <c r="A30" s="11" t="s">
        <v>43</v>
      </c>
      <c r="B30" s="4">
        <v>44865.333333333336</v>
      </c>
      <c r="C30" s="18">
        <f>Table105101210[[#This Row],[Date]]</f>
        <v>44865.333333333336</v>
      </c>
      <c r="D30" s="18">
        <f>Table105101210[[#This Row],[Date]]+1/24</f>
        <v>44865.375</v>
      </c>
      <c r="E30" s="18">
        <f>Table105101210[[#This Row],[Class Start Date/Time]]+(240/1440)</f>
        <v>44865.541666666664</v>
      </c>
      <c r="F30" s="18">
        <f>Table105101210[[#This Row],[Lunch Start Date/Time]]+0.5/24</f>
        <v>44865.5625</v>
      </c>
      <c r="G30" s="18">
        <f>Table105101210[[#This Row],[iPad Optimization Start Date/Time]]+1.5/24</f>
        <v>44865.625</v>
      </c>
      <c r="H30" s="18">
        <f>Table105101210[[#This Row],[VF &amp; CP Start Date/Time]]+(60/1440)</f>
        <v>44865.666666666664</v>
      </c>
      <c r="I30" s="19">
        <f>Table105101210[[#This Row],[iPad Deployment Start Date/Time]]</f>
        <v>44865.333333333336</v>
      </c>
      <c r="J30" s="17" t="s">
        <v>44</v>
      </c>
      <c r="K30" s="22">
        <f>Table105101210[[#This Row],[End Date/Time]]</f>
        <v>44865.666666666664</v>
      </c>
      <c r="L30" s="19">
        <f>Table105101210[[#This Row],[iPad Deployment Start Date/Time]]</f>
        <v>44865.333333333336</v>
      </c>
      <c r="M30" s="18" t="s">
        <v>44</v>
      </c>
      <c r="N30" s="22">
        <f>Table105101210[[#This Row],[Class Start Date/Time]]</f>
        <v>44865.375</v>
      </c>
      <c r="O30" s="19">
        <f>Table105101210[[#This Row],[Class Start Date/Time]]</f>
        <v>44865.375</v>
      </c>
      <c r="P30" s="18" t="s">
        <v>44</v>
      </c>
      <c r="Q30" s="22">
        <f>Table105101210[[#This Row],[Lunch Start Date/Time]]</f>
        <v>44865.541666666664</v>
      </c>
      <c r="R30" s="19">
        <f>Table105101210[[#This Row],[iPad Optimization Start Date/Time]]</f>
        <v>44865.5625</v>
      </c>
      <c r="S30" s="18" t="s">
        <v>44</v>
      </c>
      <c r="T30" s="22">
        <f>Table105101210[[#This Row],[VF &amp; CP Start Date/Time]]</f>
        <v>44865.625</v>
      </c>
      <c r="U30" s="19">
        <f>Table105101210[[#This Row],[iPad Opt. End Time]]</f>
        <v>44865.625</v>
      </c>
      <c r="V30" s="18" t="s">
        <v>44</v>
      </c>
      <c r="W30" s="22">
        <f>Table105101210[[#This Row],[Class 2 Start Time]]+1/24</f>
        <v>44865.666666666664</v>
      </c>
      <c r="X30" s="5" t="s">
        <v>82</v>
      </c>
      <c r="Y30" s="5" t="s">
        <v>6</v>
      </c>
      <c r="Z30" s="5" t="s">
        <v>6</v>
      </c>
      <c r="AA30" s="13" t="s">
        <v>31</v>
      </c>
      <c r="AB30" s="13" t="s">
        <v>71</v>
      </c>
      <c r="AC30" s="13" t="s">
        <v>6</v>
      </c>
      <c r="AD30" s="13" t="s">
        <v>6</v>
      </c>
      <c r="AE30" s="5">
        <v>8</v>
      </c>
    </row>
    <row r="31" spans="1:31" ht="34.200000000000003" customHeight="1">
      <c r="A31" s="11" t="s">
        <v>43</v>
      </c>
      <c r="B31" s="4">
        <v>44866.333333333336</v>
      </c>
      <c r="C31" s="18">
        <f>Table105101210[[#This Row],[Date]]</f>
        <v>44866.333333333336</v>
      </c>
      <c r="D31" s="18">
        <f>Table105101210[[#This Row],[Date]]+1/24</f>
        <v>44866.375</v>
      </c>
      <c r="E31" s="18">
        <f>Table105101210[[#This Row],[Class Start Date/Time]]+(240/1440)</f>
        <v>44866.541666666664</v>
      </c>
      <c r="F31" s="18">
        <f>Table105101210[[#This Row],[Lunch Start Date/Time]]+0.5/24</f>
        <v>44866.5625</v>
      </c>
      <c r="G31" s="18">
        <f>Table105101210[[#This Row],[iPad Optimization Start Date/Time]]+1.5/24</f>
        <v>44866.625</v>
      </c>
      <c r="H31" s="18">
        <f>Table105101210[[#This Row],[VF &amp; CP Start Date/Time]]+(60/1440)</f>
        <v>44866.666666666664</v>
      </c>
      <c r="I31" s="19">
        <f>Table105101210[[#This Row],[iPad Deployment Start Date/Time]]</f>
        <v>44866.333333333336</v>
      </c>
      <c r="J31" s="17" t="s">
        <v>44</v>
      </c>
      <c r="K31" s="22">
        <f>Table105101210[[#This Row],[End Date/Time]]</f>
        <v>44866.666666666664</v>
      </c>
      <c r="L31" s="19">
        <f>Table105101210[[#This Row],[iPad Deployment Start Date/Time]]</f>
        <v>44866.333333333336</v>
      </c>
      <c r="M31" s="18" t="s">
        <v>44</v>
      </c>
      <c r="N31" s="22">
        <f>Table105101210[[#This Row],[Class Start Date/Time]]</f>
        <v>44866.375</v>
      </c>
      <c r="O31" s="19">
        <f>Table105101210[[#This Row],[Class Start Date/Time]]</f>
        <v>44866.375</v>
      </c>
      <c r="P31" s="18" t="s">
        <v>44</v>
      </c>
      <c r="Q31" s="22">
        <f>Table105101210[[#This Row],[Lunch Start Date/Time]]</f>
        <v>44866.541666666664</v>
      </c>
      <c r="R31" s="19">
        <f>Table105101210[[#This Row],[iPad Optimization Start Date/Time]]</f>
        <v>44866.5625</v>
      </c>
      <c r="S31" s="18" t="s">
        <v>44</v>
      </c>
      <c r="T31" s="22">
        <f>Table105101210[[#This Row],[VF &amp; CP Start Date/Time]]</f>
        <v>44866.625</v>
      </c>
      <c r="U31" s="19">
        <f>Table105101210[[#This Row],[iPad Opt. End Time]]</f>
        <v>44866.625</v>
      </c>
      <c r="V31" s="18" t="s">
        <v>44</v>
      </c>
      <c r="W31" s="22">
        <f>Table105101210[[#This Row],[Class 2 Start Time]]+1/24</f>
        <v>44866.666666666664</v>
      </c>
      <c r="X31" s="5" t="s">
        <v>82</v>
      </c>
      <c r="Y31" s="5">
        <v>4</v>
      </c>
      <c r="Z31" s="5" t="s">
        <v>6</v>
      </c>
      <c r="AA31" s="13" t="s">
        <v>31</v>
      </c>
      <c r="AB31" s="13" t="s">
        <v>32</v>
      </c>
      <c r="AC31" s="13" t="s">
        <v>6</v>
      </c>
      <c r="AD31" s="13" t="s">
        <v>6</v>
      </c>
      <c r="AE31" s="5">
        <v>8</v>
      </c>
    </row>
    <row r="32" spans="1:31" ht="34.200000000000003" customHeight="1">
      <c r="A32" s="11" t="s">
        <v>43</v>
      </c>
      <c r="B32" s="4">
        <v>44867.333333333336</v>
      </c>
      <c r="C32" s="18">
        <f>Table105101210[[#This Row],[Date]]</f>
        <v>44867.333333333336</v>
      </c>
      <c r="D32" s="18">
        <f>Table105101210[[#This Row],[Date]]+1/24</f>
        <v>44867.375</v>
      </c>
      <c r="E32" s="18">
        <f>Table105101210[[#This Row],[Class Start Date/Time]]+(240/1440)</f>
        <v>44867.541666666664</v>
      </c>
      <c r="F32" s="18">
        <f>Table105101210[[#This Row],[Lunch Start Date/Time]]+0.5/24</f>
        <v>44867.5625</v>
      </c>
      <c r="G32" s="18">
        <f>Table105101210[[#This Row],[iPad Optimization Start Date/Time]]+1.5/24</f>
        <v>44867.625</v>
      </c>
      <c r="H32" s="18">
        <f>Table105101210[[#This Row],[VF &amp; CP Start Date/Time]]+(60/1440)</f>
        <v>44867.666666666664</v>
      </c>
      <c r="I32" s="19">
        <f>Table105101210[[#This Row],[iPad Deployment Start Date/Time]]</f>
        <v>44867.333333333336</v>
      </c>
      <c r="J32" s="17" t="s">
        <v>44</v>
      </c>
      <c r="K32" s="22">
        <f>Table105101210[[#This Row],[End Date/Time]]</f>
        <v>44867.666666666664</v>
      </c>
      <c r="L32" s="19">
        <f>Table105101210[[#This Row],[iPad Deployment Start Date/Time]]</f>
        <v>44867.333333333336</v>
      </c>
      <c r="M32" s="18" t="s">
        <v>44</v>
      </c>
      <c r="N32" s="22">
        <f>Table105101210[[#This Row],[Class Start Date/Time]]</f>
        <v>44867.375</v>
      </c>
      <c r="O32" s="19">
        <f>Table105101210[[#This Row],[Class Start Date/Time]]</f>
        <v>44867.375</v>
      </c>
      <c r="P32" s="18" t="s">
        <v>44</v>
      </c>
      <c r="Q32" s="22">
        <f>Table105101210[[#This Row],[Lunch Start Date/Time]]</f>
        <v>44867.541666666664</v>
      </c>
      <c r="R32" s="19">
        <f>Table105101210[[#This Row],[iPad Optimization Start Date/Time]]</f>
        <v>44867.5625</v>
      </c>
      <c r="S32" s="18" t="s">
        <v>44</v>
      </c>
      <c r="T32" s="22">
        <f>Table105101210[[#This Row],[VF &amp; CP Start Date/Time]]</f>
        <v>44867.625</v>
      </c>
      <c r="U32" s="19">
        <f>Table105101210[[#This Row],[iPad Opt. End Time]]</f>
        <v>44867.625</v>
      </c>
      <c r="V32" s="18" t="s">
        <v>44</v>
      </c>
      <c r="W32" s="22">
        <f>Table105101210[[#This Row],[Class 2 Start Time]]+1/24</f>
        <v>44867.666666666664</v>
      </c>
      <c r="X32" s="5" t="s">
        <v>82</v>
      </c>
      <c r="Y32" s="5">
        <v>4</v>
      </c>
      <c r="Z32" s="5" t="s">
        <v>6</v>
      </c>
      <c r="AA32" s="13" t="s">
        <v>31</v>
      </c>
      <c r="AB32" s="13" t="s">
        <v>32</v>
      </c>
      <c r="AC32" s="13" t="s">
        <v>6</v>
      </c>
      <c r="AD32" s="13" t="s">
        <v>6</v>
      </c>
      <c r="AE32" s="5">
        <v>8</v>
      </c>
    </row>
    <row r="33" spans="1:31" ht="34.200000000000003" customHeight="1">
      <c r="A33" s="11" t="s">
        <v>43</v>
      </c>
      <c r="B33" s="4">
        <v>44868.333333333336</v>
      </c>
      <c r="C33" s="18">
        <f>Table105101210[[#This Row],[Date]]</f>
        <v>44868.333333333336</v>
      </c>
      <c r="D33" s="18">
        <f>Table105101210[[#This Row],[Date]]+1/24</f>
        <v>44868.375</v>
      </c>
      <c r="E33" s="18">
        <f>Table105101210[[#This Row],[Class Start Date/Time]]+(240/1440)</f>
        <v>44868.541666666664</v>
      </c>
      <c r="F33" s="18">
        <f>Table105101210[[#This Row],[Lunch Start Date/Time]]+0.5/24</f>
        <v>44868.5625</v>
      </c>
      <c r="G33" s="18">
        <f>Table105101210[[#This Row],[iPad Optimization Start Date/Time]]+1.5/24</f>
        <v>44868.625</v>
      </c>
      <c r="H33" s="18">
        <f>Table105101210[[#This Row],[VF &amp; CP Start Date/Time]]+(60/1440)</f>
        <v>44868.666666666664</v>
      </c>
      <c r="I33" s="19">
        <f>Table105101210[[#This Row],[iPad Deployment Start Date/Time]]</f>
        <v>44868.333333333336</v>
      </c>
      <c r="J33" s="17" t="s">
        <v>44</v>
      </c>
      <c r="K33" s="22">
        <f>Table105101210[[#This Row],[End Date/Time]]</f>
        <v>44868.666666666664</v>
      </c>
      <c r="L33" s="19">
        <f>Table105101210[[#This Row],[iPad Deployment Start Date/Time]]</f>
        <v>44868.333333333336</v>
      </c>
      <c r="M33" s="18" t="s">
        <v>44</v>
      </c>
      <c r="N33" s="22">
        <f>Table105101210[[#This Row],[Class Start Date/Time]]</f>
        <v>44868.375</v>
      </c>
      <c r="O33" s="19">
        <f>Table105101210[[#This Row],[Class Start Date/Time]]</f>
        <v>44868.375</v>
      </c>
      <c r="P33" s="18" t="s">
        <v>44</v>
      </c>
      <c r="Q33" s="22">
        <f>Table105101210[[#This Row],[Lunch Start Date/Time]]</f>
        <v>44868.541666666664</v>
      </c>
      <c r="R33" s="19">
        <f>Table105101210[[#This Row],[iPad Optimization Start Date/Time]]</f>
        <v>44868.5625</v>
      </c>
      <c r="S33" s="18" t="s">
        <v>44</v>
      </c>
      <c r="T33" s="22">
        <f>Table105101210[[#This Row],[VF &amp; CP Start Date/Time]]</f>
        <v>44868.625</v>
      </c>
      <c r="U33" s="19">
        <f>Table105101210[[#This Row],[iPad Opt. End Time]]</f>
        <v>44868.625</v>
      </c>
      <c r="V33" s="18" t="s">
        <v>44</v>
      </c>
      <c r="W33" s="22">
        <f>Table105101210[[#This Row],[Class 2 Start Time]]+1/24</f>
        <v>44868.666666666664</v>
      </c>
      <c r="X33" s="5" t="s">
        <v>82</v>
      </c>
      <c r="Y33" s="5">
        <v>4</v>
      </c>
      <c r="Z33" s="5" t="s">
        <v>6</v>
      </c>
      <c r="AA33" s="13" t="s">
        <v>31</v>
      </c>
      <c r="AB33" s="13" t="s">
        <v>71</v>
      </c>
      <c r="AC33" s="13" t="s">
        <v>6</v>
      </c>
      <c r="AD33" s="13" t="s">
        <v>6</v>
      </c>
      <c r="AE33" s="5">
        <v>8</v>
      </c>
    </row>
    <row r="34" spans="1:31" ht="34.200000000000003" customHeight="1">
      <c r="A34" s="50" t="s">
        <v>43</v>
      </c>
      <c r="B34" s="51">
        <v>44872.541666666664</v>
      </c>
      <c r="C34" s="52">
        <f>Table105101210[[#This Row],[Date]]</f>
        <v>44872.541666666664</v>
      </c>
      <c r="D34" s="52">
        <f>Table105101210[[#This Row],[Date]]+1/24</f>
        <v>44872.583333333328</v>
      </c>
      <c r="E34" s="52">
        <f>Table105101210[[#This Row],[Class Start Date/Time]]+(240/1440)</f>
        <v>44872.749999999993</v>
      </c>
      <c r="F34" s="52">
        <f>Table105101210[[#This Row],[Lunch Start Date/Time]]+0.5/24</f>
        <v>44872.770833333328</v>
      </c>
      <c r="G34" s="52">
        <f>Table105101210[[#This Row],[iPad Optimization Start Date/Time]]+1.5/24</f>
        <v>44872.833333333328</v>
      </c>
      <c r="H34" s="52">
        <f>Table105101210[[#This Row],[VF &amp; CP Start Date/Time]]+(60/1440)</f>
        <v>44872.874999999993</v>
      </c>
      <c r="I34" s="53">
        <f>Table105101210[[#This Row],[iPad Deployment Start Date/Time]]</f>
        <v>44872.541666666664</v>
      </c>
      <c r="J34" s="54" t="s">
        <v>44</v>
      </c>
      <c r="K34" s="55">
        <f>Table105101210[[#This Row],[End Date/Time]]</f>
        <v>44872.874999999993</v>
      </c>
      <c r="L34" s="53">
        <f>Table105101210[[#This Row],[iPad Deployment Start Date/Time]]</f>
        <v>44872.541666666664</v>
      </c>
      <c r="M34" s="56" t="s">
        <v>44</v>
      </c>
      <c r="N34" s="55">
        <f>Table105101210[[#This Row],[Class Start Date/Time]]</f>
        <v>44872.583333333328</v>
      </c>
      <c r="O34" s="53">
        <f>Table105101210[[#This Row],[Class Start Date/Time]]</f>
        <v>44872.583333333328</v>
      </c>
      <c r="P34" s="56" t="s">
        <v>44</v>
      </c>
      <c r="Q34" s="55">
        <f>Table105101210[[#This Row],[Lunch Start Date/Time]]</f>
        <v>44872.749999999993</v>
      </c>
      <c r="R34" s="53">
        <f>Table105101210[[#This Row],[iPad Optimization Start Date/Time]]</f>
        <v>44872.770833333328</v>
      </c>
      <c r="S34" s="56" t="s">
        <v>44</v>
      </c>
      <c r="T34" s="55">
        <f>Table105101210[[#This Row],[VF &amp; CP Start Date/Time]]</f>
        <v>44872.833333333328</v>
      </c>
      <c r="U34" s="53">
        <f>Table105101210[[#This Row],[iPad Opt. End Time]]</f>
        <v>44872.833333333328</v>
      </c>
      <c r="V34" s="56" t="s">
        <v>44</v>
      </c>
      <c r="W34" s="55">
        <f>Table105101210[[#This Row],[Class 2 Start Time]]+1/24</f>
        <v>44872.874999999993</v>
      </c>
      <c r="X34" s="57" t="s">
        <v>83</v>
      </c>
      <c r="Y34" s="57">
        <v>4</v>
      </c>
      <c r="Z34" s="57" t="s">
        <v>6</v>
      </c>
      <c r="AA34" s="58" t="s">
        <v>77</v>
      </c>
      <c r="AB34" s="58" t="s">
        <v>32</v>
      </c>
      <c r="AC34" s="107"/>
      <c r="AD34" s="107"/>
      <c r="AE34" s="57">
        <v>8</v>
      </c>
    </row>
    <row r="35" spans="1:31" ht="34.200000000000003" customHeight="1">
      <c r="A35" s="11" t="s">
        <v>43</v>
      </c>
      <c r="B35" s="4">
        <v>44873.333333333336</v>
      </c>
      <c r="C35" s="18">
        <f>Table105101210[[#This Row],[Date]]</f>
        <v>44873.333333333336</v>
      </c>
      <c r="D35" s="18">
        <f>Table105101210[[#This Row],[Date]]+1/24</f>
        <v>44873.375</v>
      </c>
      <c r="E35" s="18">
        <f>Table105101210[[#This Row],[Class Start Date/Time]]+(240/1440)</f>
        <v>44873.541666666664</v>
      </c>
      <c r="F35" s="18">
        <f>Table105101210[[#This Row],[Lunch Start Date/Time]]+0.5/24</f>
        <v>44873.5625</v>
      </c>
      <c r="G35" s="18">
        <f>Table105101210[[#This Row],[iPad Optimization Start Date/Time]]+1.5/24</f>
        <v>44873.625</v>
      </c>
      <c r="H35" s="18">
        <f>Table105101210[[#This Row],[VF &amp; CP Start Date/Time]]+(60/1440)</f>
        <v>44873.666666666664</v>
      </c>
      <c r="I35" s="19">
        <f>Table105101210[[#This Row],[iPad Deployment Start Date/Time]]</f>
        <v>44873.333333333336</v>
      </c>
      <c r="J35" s="17" t="s">
        <v>44</v>
      </c>
      <c r="K35" s="22">
        <f>Table105101210[[#This Row],[End Date/Time]]</f>
        <v>44873.666666666664</v>
      </c>
      <c r="L35" s="19">
        <f>Table105101210[[#This Row],[iPad Deployment Start Date/Time]]</f>
        <v>44873.333333333336</v>
      </c>
      <c r="M35" s="18" t="s">
        <v>44</v>
      </c>
      <c r="N35" s="22">
        <f>Table105101210[[#This Row],[Class Start Date/Time]]</f>
        <v>44873.375</v>
      </c>
      <c r="O35" s="19">
        <f>Table105101210[[#This Row],[Class Start Date/Time]]</f>
        <v>44873.375</v>
      </c>
      <c r="P35" s="18" t="s">
        <v>44</v>
      </c>
      <c r="Q35" s="22">
        <f>Table105101210[[#This Row],[Lunch Start Date/Time]]</f>
        <v>44873.541666666664</v>
      </c>
      <c r="R35" s="19">
        <f>Table105101210[[#This Row],[iPad Optimization Start Date/Time]]</f>
        <v>44873.5625</v>
      </c>
      <c r="S35" s="18" t="s">
        <v>44</v>
      </c>
      <c r="T35" s="22">
        <f>Table105101210[[#This Row],[VF &amp; CP Start Date/Time]]</f>
        <v>44873.625</v>
      </c>
      <c r="U35" s="19">
        <f>Table105101210[[#This Row],[iPad Opt. End Time]]</f>
        <v>44873.625</v>
      </c>
      <c r="V35" s="18" t="s">
        <v>44</v>
      </c>
      <c r="W35" s="22">
        <f>Table105101210[[#This Row],[Class 2 Start Time]]+1/24</f>
        <v>44873.666666666664</v>
      </c>
      <c r="X35" s="5" t="s">
        <v>82</v>
      </c>
      <c r="Y35" s="5">
        <v>4</v>
      </c>
      <c r="Z35" s="5" t="s">
        <v>6</v>
      </c>
      <c r="AA35" s="13" t="s">
        <v>31</v>
      </c>
      <c r="AB35" s="13" t="s">
        <v>32</v>
      </c>
      <c r="AC35" s="13" t="s">
        <v>6</v>
      </c>
      <c r="AD35" s="13" t="s">
        <v>6</v>
      </c>
      <c r="AE35" s="5">
        <v>8</v>
      </c>
    </row>
    <row r="36" spans="1:31" ht="34.200000000000003" customHeight="1">
      <c r="A36" s="11" t="s">
        <v>38</v>
      </c>
      <c r="B36" s="4">
        <v>44874.333333333336</v>
      </c>
      <c r="C36" s="18">
        <f>Table105101210[[#This Row],[Date]]</f>
        <v>44874.333333333336</v>
      </c>
      <c r="D36" s="18">
        <f>Table105101210[[#This Row],[Date]]+1/24</f>
        <v>44874.375</v>
      </c>
      <c r="E36" s="18">
        <f>Table105101210[[#This Row],[Class Start Date/Time]]+(240/1440)</f>
        <v>44874.541666666664</v>
      </c>
      <c r="F36" s="18">
        <f>Table105101210[[#This Row],[Lunch Start Date/Time]]+0.5/24</f>
        <v>44874.5625</v>
      </c>
      <c r="G36" s="18" t="s">
        <v>6</v>
      </c>
      <c r="H36" s="18">
        <f>Table105101210[[#This Row],[iPad Optimization Start Date/Time]]+1.5/24</f>
        <v>44874.625</v>
      </c>
      <c r="I36" s="19">
        <f>Table105101210[[#This Row],[iPad Deployment Start Date/Time]]</f>
        <v>44874.333333333336</v>
      </c>
      <c r="J36" s="17" t="s">
        <v>44</v>
      </c>
      <c r="K36" s="22">
        <f>Table105101210[[#This Row],[End Date/Time]]</f>
        <v>44874.625</v>
      </c>
      <c r="L36" s="19">
        <f>Table105101210[[#This Row],[iPad Deployment Start Date/Time]]</f>
        <v>44874.333333333336</v>
      </c>
      <c r="M36" s="18" t="s">
        <v>44</v>
      </c>
      <c r="N36" s="22">
        <f>Table105101210[[#This Row],[Class Start Date/Time]]</f>
        <v>44874.375</v>
      </c>
      <c r="O36" s="19">
        <f>Table105101210[[#This Row],[Class Start Date/Time]]</f>
        <v>44874.375</v>
      </c>
      <c r="P36" s="18" t="s">
        <v>44</v>
      </c>
      <c r="Q36" s="22">
        <f>Table105101210[[#This Row],[Lunch Start Date/Time]]</f>
        <v>44874.541666666664</v>
      </c>
      <c r="R36" s="19">
        <f>Table105101210[[#This Row],[iPad Optimization Start Date/Time]]</f>
        <v>44874.5625</v>
      </c>
      <c r="S36" s="18" t="s">
        <v>44</v>
      </c>
      <c r="T36" s="22">
        <f>Table105101210[[#This Row],[End Date/Time]]</f>
        <v>44874.625</v>
      </c>
      <c r="U36" s="19" t="str">
        <f>Table105101210[[#This Row],[VF &amp; CP Start Date/Time]]</f>
        <v>N/A</v>
      </c>
      <c r="V36" s="18" t="s">
        <v>44</v>
      </c>
      <c r="W36" s="22" t="s">
        <v>6</v>
      </c>
      <c r="X36" s="5" t="s">
        <v>82</v>
      </c>
      <c r="Y36" s="5">
        <v>4</v>
      </c>
      <c r="Z36" s="5" t="s">
        <v>6</v>
      </c>
      <c r="AA36" s="13" t="s">
        <v>31</v>
      </c>
      <c r="AB36" s="13" t="s">
        <v>32</v>
      </c>
      <c r="AC36" s="13" t="s">
        <v>6</v>
      </c>
      <c r="AD36" s="13" t="s">
        <v>6</v>
      </c>
      <c r="AE36" s="5">
        <v>7</v>
      </c>
    </row>
    <row r="37" spans="1:31" ht="34.200000000000003" customHeight="1">
      <c r="A37" s="11" t="s">
        <v>38</v>
      </c>
      <c r="B37" s="4">
        <v>44875.333333333336</v>
      </c>
      <c r="C37" s="18">
        <f>Table105101210[[#This Row],[Date]]</f>
        <v>44875.333333333336</v>
      </c>
      <c r="D37" s="18">
        <f>Table105101210[[#This Row],[Date]]+1/24</f>
        <v>44875.375</v>
      </c>
      <c r="E37" s="18">
        <f>Table105101210[[#This Row],[Class Start Date/Time]]+(240/1440)</f>
        <v>44875.541666666664</v>
      </c>
      <c r="F37" s="18">
        <f>Table105101210[[#This Row],[Lunch Start Date/Time]]+0.5/24</f>
        <v>44875.5625</v>
      </c>
      <c r="G37" s="18" t="s">
        <v>6</v>
      </c>
      <c r="H37" s="18">
        <f>Table105101210[[#This Row],[iPad Optimization Start Date/Time]]+1.5/24</f>
        <v>44875.625</v>
      </c>
      <c r="I37" s="19">
        <f>Table105101210[[#This Row],[iPad Deployment Start Date/Time]]</f>
        <v>44875.333333333336</v>
      </c>
      <c r="J37" s="17" t="s">
        <v>44</v>
      </c>
      <c r="K37" s="22">
        <f>Table105101210[[#This Row],[End Date/Time]]</f>
        <v>44875.625</v>
      </c>
      <c r="L37" s="19">
        <f>Table105101210[[#This Row],[iPad Deployment Start Date/Time]]</f>
        <v>44875.333333333336</v>
      </c>
      <c r="M37" s="18" t="s">
        <v>44</v>
      </c>
      <c r="N37" s="22">
        <f>Table105101210[[#This Row],[Class Start Date/Time]]</f>
        <v>44875.375</v>
      </c>
      <c r="O37" s="19">
        <f>Table105101210[[#This Row],[Class Start Date/Time]]</f>
        <v>44875.375</v>
      </c>
      <c r="P37" s="18" t="s">
        <v>44</v>
      </c>
      <c r="Q37" s="22">
        <f>Table105101210[[#This Row],[Lunch Start Date/Time]]</f>
        <v>44875.541666666664</v>
      </c>
      <c r="R37" s="19">
        <f>Table105101210[[#This Row],[iPad Optimization Start Date/Time]]</f>
        <v>44875.5625</v>
      </c>
      <c r="S37" s="18" t="s">
        <v>44</v>
      </c>
      <c r="T37" s="22">
        <f>Table105101210[[#This Row],[End Date/Time]]</f>
        <v>44875.625</v>
      </c>
      <c r="U37" s="19" t="str">
        <f>Table105101210[[#This Row],[VF &amp; CP Start Date/Time]]</f>
        <v>N/A</v>
      </c>
      <c r="V37" s="18" t="s">
        <v>44</v>
      </c>
      <c r="W37" s="22" t="s">
        <v>6</v>
      </c>
      <c r="X37" s="5" t="s">
        <v>82</v>
      </c>
      <c r="Y37" s="5">
        <v>4</v>
      </c>
      <c r="Z37" s="5" t="s">
        <v>6</v>
      </c>
      <c r="AA37" s="13" t="s">
        <v>31</v>
      </c>
      <c r="AB37" s="13" t="s">
        <v>71</v>
      </c>
      <c r="AC37" s="13" t="s">
        <v>6</v>
      </c>
      <c r="AD37" s="13" t="s">
        <v>6</v>
      </c>
      <c r="AE37" s="5">
        <v>7</v>
      </c>
    </row>
    <row r="38" spans="1:31" ht="34.200000000000003" customHeight="1">
      <c r="A38" s="11" t="s">
        <v>10</v>
      </c>
      <c r="B38" s="4">
        <v>44879.541666666664</v>
      </c>
      <c r="C38" s="18">
        <f>Table105101210[[#This Row],[Date]]</f>
        <v>44879.541666666664</v>
      </c>
      <c r="D38" s="18">
        <f>C38+1/24</f>
        <v>44879.583333333328</v>
      </c>
      <c r="E38" s="18" t="s">
        <v>6</v>
      </c>
      <c r="F38" s="18" t="s">
        <v>6</v>
      </c>
      <c r="G38" s="18" t="s">
        <v>6</v>
      </c>
      <c r="H38" s="18" t="s">
        <v>6</v>
      </c>
      <c r="I38" s="19">
        <f>Table105101210[[#This Row],[iPad Deployment Start Date/Time]]</f>
        <v>44879.541666666664</v>
      </c>
      <c r="J38" s="17" t="s">
        <v>44</v>
      </c>
      <c r="K38" s="22">
        <f>Table105101210[[#This Row],[iPad Deployment Start Date/Time]]+3.5/24</f>
        <v>44879.6875</v>
      </c>
      <c r="L38" s="19">
        <f>Table105101210[[#This Row],[iPad Deployment Start Date/Time]]</f>
        <v>44879.541666666664</v>
      </c>
      <c r="M38" s="18" t="s">
        <v>44</v>
      </c>
      <c r="N38" s="22">
        <f>Table105101210[[#This Row],[Class Start Date/Time]]</f>
        <v>44879.583333333328</v>
      </c>
      <c r="O38" s="19">
        <f>Table105101210[[#This Row],[Class Start Date/Time]]</f>
        <v>44879.583333333328</v>
      </c>
      <c r="P38" s="18" t="s">
        <v>44</v>
      </c>
      <c r="Q38" s="22">
        <f>Table105101210[[#This Row],[End Time]]</f>
        <v>44879.6875</v>
      </c>
      <c r="R38" s="19" t="str">
        <f>Table105101210[[#This Row],[iPad Optimization Start Date/Time]]</f>
        <v>N/A</v>
      </c>
      <c r="S38" s="18" t="s">
        <v>44</v>
      </c>
      <c r="T38" s="22" t="str">
        <f>Table105101210[[#This Row],[VF &amp; CP Start Date/Time]]</f>
        <v>N/A</v>
      </c>
      <c r="U38" s="19" t="str">
        <f>Table105101210[[#This Row],[VF &amp; CP Start Date/Time]]</f>
        <v>N/A</v>
      </c>
      <c r="V38" s="18" t="s">
        <v>44</v>
      </c>
      <c r="W38" s="24" t="s">
        <v>6</v>
      </c>
      <c r="X38" s="5" t="s">
        <v>82</v>
      </c>
      <c r="Y38" s="5">
        <v>4</v>
      </c>
      <c r="Z38" s="5" t="s">
        <v>6</v>
      </c>
      <c r="AA38" s="13" t="s">
        <v>31</v>
      </c>
      <c r="AB38" s="13" t="s">
        <v>32</v>
      </c>
      <c r="AC38" s="13" t="s">
        <v>6</v>
      </c>
      <c r="AD38" s="13" t="s">
        <v>6</v>
      </c>
      <c r="AE38" s="5">
        <v>3.500000000000008</v>
      </c>
    </row>
    <row r="39" spans="1:31" ht="34.200000000000003" customHeight="1">
      <c r="A39" s="11" t="s">
        <v>10</v>
      </c>
      <c r="B39" s="4">
        <v>44880.541666666664</v>
      </c>
      <c r="C39" s="18">
        <f>Table105101210[[#This Row],[Date]]</f>
        <v>44880.541666666664</v>
      </c>
      <c r="D39" s="18">
        <f>C39+1/24</f>
        <v>44880.583333333328</v>
      </c>
      <c r="E39" s="18" t="s">
        <v>6</v>
      </c>
      <c r="F39" s="18" t="s">
        <v>6</v>
      </c>
      <c r="G39" s="18" t="s">
        <v>6</v>
      </c>
      <c r="H39" s="18" t="s">
        <v>6</v>
      </c>
      <c r="I39" s="19">
        <f>Table105101210[[#This Row],[iPad Deployment Start Date/Time]]</f>
        <v>44880.541666666664</v>
      </c>
      <c r="J39" s="17" t="s">
        <v>44</v>
      </c>
      <c r="K39" s="22">
        <f>Table105101210[[#This Row],[iPad Deployment Start Date/Time]]+3.5/24</f>
        <v>44880.6875</v>
      </c>
      <c r="L39" s="19">
        <f>Table105101210[[#This Row],[iPad Deployment Start Date/Time]]</f>
        <v>44880.541666666664</v>
      </c>
      <c r="M39" s="18" t="s">
        <v>44</v>
      </c>
      <c r="N39" s="22">
        <f>Table105101210[[#This Row],[Class Start Date/Time]]</f>
        <v>44880.583333333328</v>
      </c>
      <c r="O39" s="19">
        <f>Table105101210[[#This Row],[Class Start Date/Time]]</f>
        <v>44880.583333333328</v>
      </c>
      <c r="P39" s="18" t="s">
        <v>44</v>
      </c>
      <c r="Q39" s="22">
        <f>Table105101210[[#This Row],[End Time]]</f>
        <v>44880.6875</v>
      </c>
      <c r="R39" s="19" t="str">
        <f>Table105101210[[#This Row],[iPad Optimization Start Date/Time]]</f>
        <v>N/A</v>
      </c>
      <c r="S39" s="18" t="s">
        <v>44</v>
      </c>
      <c r="T39" s="22" t="str">
        <f>Table105101210[[#This Row],[VF &amp; CP Start Date/Time]]</f>
        <v>N/A</v>
      </c>
      <c r="U39" s="19" t="str">
        <f>Table105101210[[#This Row],[VF &amp; CP Start Date/Time]]</f>
        <v>N/A</v>
      </c>
      <c r="V39" s="18" t="s">
        <v>44</v>
      </c>
      <c r="W39" s="24" t="s">
        <v>6</v>
      </c>
      <c r="X39" s="5" t="s">
        <v>82</v>
      </c>
      <c r="Y39" s="5" t="s">
        <v>6</v>
      </c>
      <c r="Z39" s="5" t="s">
        <v>6</v>
      </c>
      <c r="AA39" s="13" t="s">
        <v>31</v>
      </c>
      <c r="AB39" s="13" t="s">
        <v>32</v>
      </c>
      <c r="AC39" s="13" t="s">
        <v>6</v>
      </c>
      <c r="AD39" s="13" t="s">
        <v>6</v>
      </c>
      <c r="AE39" s="5">
        <v>3.500000000000008</v>
      </c>
    </row>
    <row r="40" spans="1:31" ht="34.200000000000003" customHeight="1">
      <c r="A40" s="11" t="s">
        <v>43</v>
      </c>
      <c r="B40" s="4">
        <v>44881.333333333336</v>
      </c>
      <c r="C40" s="18">
        <f>Table105101210[[#This Row],[Date]]</f>
        <v>44881.333333333336</v>
      </c>
      <c r="D40" s="18">
        <f>Table105101210[[#This Row],[Date]]+1/24</f>
        <v>44881.375</v>
      </c>
      <c r="E40" s="18">
        <f>Table105101210[[#This Row],[Class Start Date/Time]]+(240/1440)</f>
        <v>44881.541666666664</v>
      </c>
      <c r="F40" s="18">
        <f>Table105101210[[#This Row],[Lunch Start Date/Time]]+0.5/24</f>
        <v>44881.5625</v>
      </c>
      <c r="G40" s="18">
        <f>Table105101210[[#This Row],[iPad Optimization Start Date/Time]]+1.5/24</f>
        <v>44881.625</v>
      </c>
      <c r="H40" s="18">
        <f>Table105101210[[#This Row],[VF &amp; CP Start Date/Time]]+(60/1440)</f>
        <v>44881.666666666664</v>
      </c>
      <c r="I40" s="19">
        <f>Table105101210[[#This Row],[iPad Deployment Start Date/Time]]</f>
        <v>44881.333333333336</v>
      </c>
      <c r="J40" s="17" t="s">
        <v>44</v>
      </c>
      <c r="K40" s="22">
        <f>Table105101210[[#This Row],[End Date/Time]]</f>
        <v>44881.666666666664</v>
      </c>
      <c r="L40" s="19">
        <f>Table105101210[[#This Row],[iPad Deployment Start Date/Time]]</f>
        <v>44881.333333333336</v>
      </c>
      <c r="M40" s="18" t="s">
        <v>44</v>
      </c>
      <c r="N40" s="22">
        <f>Table105101210[[#This Row],[Class Start Date/Time]]</f>
        <v>44881.375</v>
      </c>
      <c r="O40" s="19">
        <f>Table105101210[[#This Row],[Class Start Date/Time]]</f>
        <v>44881.375</v>
      </c>
      <c r="P40" s="18" t="s">
        <v>44</v>
      </c>
      <c r="Q40" s="22">
        <f>Table105101210[[#This Row],[Lunch Start Date/Time]]</f>
        <v>44881.541666666664</v>
      </c>
      <c r="R40" s="19">
        <f>Table105101210[[#This Row],[iPad Optimization Start Date/Time]]</f>
        <v>44881.5625</v>
      </c>
      <c r="S40" s="18" t="s">
        <v>44</v>
      </c>
      <c r="T40" s="22">
        <f>Table105101210[[#This Row],[VF &amp; CP Start Date/Time]]</f>
        <v>44881.625</v>
      </c>
      <c r="U40" s="19">
        <f>Table105101210[[#This Row],[iPad Opt. End Time]]</f>
        <v>44881.625</v>
      </c>
      <c r="V40" s="18" t="s">
        <v>44</v>
      </c>
      <c r="W40" s="22">
        <f>Table105101210[[#This Row],[Class 2 Start Time]]+1/24</f>
        <v>44881.666666666664</v>
      </c>
      <c r="X40" s="5" t="s">
        <v>82</v>
      </c>
      <c r="Y40" s="5" t="s">
        <v>6</v>
      </c>
      <c r="Z40" s="5" t="s">
        <v>6</v>
      </c>
      <c r="AA40" s="13" t="s">
        <v>31</v>
      </c>
      <c r="AB40" s="13" t="s">
        <v>32</v>
      </c>
      <c r="AC40" s="13" t="s">
        <v>6</v>
      </c>
      <c r="AD40" s="13" t="s">
        <v>6</v>
      </c>
      <c r="AE40" s="5">
        <v>8</v>
      </c>
    </row>
    <row r="41" spans="1:31" ht="34.200000000000003" customHeight="1">
      <c r="A41" s="11" t="s">
        <v>43</v>
      </c>
      <c r="B41" s="4">
        <v>44882.333333333336</v>
      </c>
      <c r="C41" s="18">
        <f>Table105101210[[#This Row],[Date]]</f>
        <v>44882.333333333336</v>
      </c>
      <c r="D41" s="18">
        <f>Table105101210[[#This Row],[Date]]+1/24</f>
        <v>44882.375</v>
      </c>
      <c r="E41" s="18">
        <f>Table105101210[[#This Row],[Class Start Date/Time]]+(240/1440)</f>
        <v>44882.541666666664</v>
      </c>
      <c r="F41" s="18">
        <f>Table105101210[[#This Row],[Lunch Start Date/Time]]+0.5/24</f>
        <v>44882.5625</v>
      </c>
      <c r="G41" s="18">
        <f>Table105101210[[#This Row],[iPad Optimization Start Date/Time]]+1.5/24</f>
        <v>44882.625</v>
      </c>
      <c r="H41" s="18">
        <f>Table105101210[[#This Row],[VF &amp; CP Start Date/Time]]+(60/1440)</f>
        <v>44882.666666666664</v>
      </c>
      <c r="I41" s="19">
        <f>Table105101210[[#This Row],[iPad Deployment Start Date/Time]]</f>
        <v>44882.333333333336</v>
      </c>
      <c r="J41" s="17" t="s">
        <v>44</v>
      </c>
      <c r="K41" s="22">
        <f>Table105101210[[#This Row],[End Date/Time]]</f>
        <v>44882.666666666664</v>
      </c>
      <c r="L41" s="19">
        <f>Table105101210[[#This Row],[iPad Deployment Start Date/Time]]</f>
        <v>44882.333333333336</v>
      </c>
      <c r="M41" s="18" t="s">
        <v>44</v>
      </c>
      <c r="N41" s="22">
        <f>Table105101210[[#This Row],[Class Start Date/Time]]</f>
        <v>44882.375</v>
      </c>
      <c r="O41" s="19">
        <f>Table105101210[[#This Row],[Class Start Date/Time]]</f>
        <v>44882.375</v>
      </c>
      <c r="P41" s="18" t="s">
        <v>44</v>
      </c>
      <c r="Q41" s="22">
        <f>Table105101210[[#This Row],[Lunch Start Date/Time]]</f>
        <v>44882.541666666664</v>
      </c>
      <c r="R41" s="19">
        <f>Table105101210[[#This Row],[iPad Optimization Start Date/Time]]</f>
        <v>44882.5625</v>
      </c>
      <c r="S41" s="18" t="s">
        <v>44</v>
      </c>
      <c r="T41" s="22">
        <f>Table105101210[[#This Row],[VF &amp; CP Start Date/Time]]</f>
        <v>44882.625</v>
      </c>
      <c r="U41" s="19">
        <f>Table105101210[[#This Row],[iPad Opt. End Time]]</f>
        <v>44882.625</v>
      </c>
      <c r="V41" s="18" t="s">
        <v>44</v>
      </c>
      <c r="W41" s="22">
        <f>Table105101210[[#This Row],[Class 2 Start Time]]+1/24</f>
        <v>44882.666666666664</v>
      </c>
      <c r="X41" s="5" t="s">
        <v>82</v>
      </c>
      <c r="Y41" s="5" t="s">
        <v>6</v>
      </c>
      <c r="Z41" s="5" t="s">
        <v>6</v>
      </c>
      <c r="AA41" s="13" t="s">
        <v>31</v>
      </c>
      <c r="AB41" s="13" t="s">
        <v>71</v>
      </c>
      <c r="AC41" s="13" t="s">
        <v>6</v>
      </c>
      <c r="AD41" s="13" t="s">
        <v>6</v>
      </c>
      <c r="AE41" s="5">
        <v>8</v>
      </c>
    </row>
    <row r="42" spans="1:31" ht="34.200000000000003" customHeight="1">
      <c r="A42" s="11" t="s">
        <v>43</v>
      </c>
      <c r="B42" s="4">
        <v>44883.333333333336</v>
      </c>
      <c r="C42" s="18">
        <f>Table105101210[[#This Row],[Date]]</f>
        <v>44883.333333333336</v>
      </c>
      <c r="D42" s="18">
        <f>Table105101210[[#This Row],[Date]]+1/24</f>
        <v>44883.375</v>
      </c>
      <c r="E42" s="18">
        <f>Table105101210[[#This Row],[Class Start Date/Time]]+(240/1440)</f>
        <v>44883.541666666664</v>
      </c>
      <c r="F42" s="18">
        <f>Table105101210[[#This Row],[Lunch Start Date/Time]]+0.5/24</f>
        <v>44883.5625</v>
      </c>
      <c r="G42" s="18">
        <f>Table105101210[[#This Row],[iPad Optimization Start Date/Time]]+1.5/24</f>
        <v>44883.625</v>
      </c>
      <c r="H42" s="18">
        <f>Table105101210[[#This Row],[VF &amp; CP Start Date/Time]]+(60/1440)</f>
        <v>44883.666666666664</v>
      </c>
      <c r="I42" s="19">
        <f>Table105101210[[#This Row],[iPad Deployment Start Date/Time]]</f>
        <v>44883.333333333336</v>
      </c>
      <c r="J42" s="17" t="s">
        <v>44</v>
      </c>
      <c r="K42" s="22">
        <f>Table105101210[[#This Row],[End Date/Time]]</f>
        <v>44883.666666666664</v>
      </c>
      <c r="L42" s="19">
        <f>Table105101210[[#This Row],[iPad Deployment Start Date/Time]]</f>
        <v>44883.333333333336</v>
      </c>
      <c r="M42" s="18" t="s">
        <v>44</v>
      </c>
      <c r="N42" s="22">
        <f>Table105101210[[#This Row],[Class Start Date/Time]]</f>
        <v>44883.375</v>
      </c>
      <c r="O42" s="19">
        <f>Table105101210[[#This Row],[Class Start Date/Time]]</f>
        <v>44883.375</v>
      </c>
      <c r="P42" s="18" t="s">
        <v>44</v>
      </c>
      <c r="Q42" s="22">
        <f>Table105101210[[#This Row],[Lunch Start Date/Time]]</f>
        <v>44883.541666666664</v>
      </c>
      <c r="R42" s="19">
        <f>Table105101210[[#This Row],[iPad Optimization Start Date/Time]]</f>
        <v>44883.5625</v>
      </c>
      <c r="S42" s="18" t="s">
        <v>44</v>
      </c>
      <c r="T42" s="22">
        <f>Table105101210[[#This Row],[VF &amp; CP Start Date/Time]]</f>
        <v>44883.625</v>
      </c>
      <c r="U42" s="19">
        <f>Table105101210[[#This Row],[iPad Opt. End Time]]</f>
        <v>44883.625</v>
      </c>
      <c r="V42" s="18" t="s">
        <v>44</v>
      </c>
      <c r="W42" s="22">
        <f>Table105101210[[#This Row],[Class 2 Start Time]]+1/24</f>
        <v>44883.666666666664</v>
      </c>
      <c r="X42" s="5" t="s">
        <v>82</v>
      </c>
      <c r="Y42" s="5" t="s">
        <v>6</v>
      </c>
      <c r="Z42" s="5" t="s">
        <v>6</v>
      </c>
      <c r="AA42" s="13" t="s">
        <v>31</v>
      </c>
      <c r="AB42" s="13" t="s">
        <v>32</v>
      </c>
      <c r="AC42" s="13" t="s">
        <v>6</v>
      </c>
      <c r="AD42" s="13" t="s">
        <v>6</v>
      </c>
      <c r="AE42" s="5">
        <v>8</v>
      </c>
    </row>
    <row r="43" spans="1:31" ht="34.200000000000003" customHeight="1"/>
    <row r="44" spans="1:31" ht="34.200000000000003" customHeight="1"/>
    <row r="45" spans="1:31" ht="19.95" customHeight="1"/>
    <row r="46" spans="1:31" ht="19.95" customHeight="1"/>
    <row r="47" spans="1:31" ht="19.95" customHeight="1"/>
    <row r="48" spans="1:31" ht="19.95" customHeight="1"/>
    <row r="49" spans="1:32" ht="19.95" customHeight="1"/>
    <row r="50" spans="1:32" ht="19.95" customHeight="1"/>
    <row r="51" spans="1:32" ht="19.95" customHeight="1"/>
    <row r="52" spans="1:32" ht="19.95" customHeight="1"/>
    <row r="53" spans="1:32" ht="19.95" customHeight="1"/>
    <row r="54" spans="1:32" ht="19.95" customHeight="1"/>
    <row r="55" spans="1:32" s="7" customFormat="1" ht="19.95" customHeight="1">
      <c r="A55" s="3"/>
      <c r="B55" s="3"/>
      <c r="C55" s="3"/>
      <c r="D55" s="12"/>
      <c r="E55" s="12"/>
      <c r="F55" s="12"/>
      <c r="G55" s="12"/>
      <c r="H55" s="12"/>
      <c r="I55" s="12"/>
      <c r="J55" s="21"/>
      <c r="K55" s="15"/>
      <c r="L55" s="10"/>
      <c r="M55" s="23"/>
      <c r="N55" s="9"/>
      <c r="O55" s="10"/>
      <c r="P55" s="9"/>
      <c r="Q55" s="9"/>
      <c r="R55" s="15"/>
      <c r="S55" s="15"/>
      <c r="T55" s="9"/>
      <c r="U55" s="9"/>
      <c r="V55" s="3"/>
      <c r="W55" s="9"/>
      <c r="X55" s="3"/>
      <c r="Y55" s="3"/>
      <c r="Z55" s="3"/>
      <c r="AA55" s="3"/>
      <c r="AB55" s="3"/>
      <c r="AC55" s="3"/>
      <c r="AD55" s="3"/>
      <c r="AE55" s="3"/>
      <c r="AF55" s="3"/>
    </row>
    <row r="59" spans="1:32" s="16" customFormat="1">
      <c r="A59" s="3"/>
      <c r="B59" s="3"/>
      <c r="C59" s="3"/>
      <c r="D59" s="12"/>
      <c r="E59" s="12"/>
      <c r="F59" s="12"/>
      <c r="G59" s="12"/>
      <c r="H59" s="12"/>
      <c r="I59" s="12"/>
      <c r="J59" s="21"/>
      <c r="K59" s="15"/>
      <c r="L59" s="10"/>
      <c r="M59" s="23"/>
      <c r="N59" s="9"/>
      <c r="O59" s="10"/>
      <c r="P59" s="9"/>
      <c r="Q59" s="9"/>
      <c r="R59" s="15"/>
      <c r="S59" s="15"/>
      <c r="T59" s="9"/>
      <c r="U59" s="9"/>
      <c r="V59" s="3"/>
      <c r="W59" s="9"/>
      <c r="X59" s="3"/>
      <c r="Y59" s="3"/>
      <c r="Z59" s="3"/>
      <c r="AA59" s="3"/>
      <c r="AB59" s="3"/>
      <c r="AC59" s="3"/>
      <c r="AD59" s="3"/>
      <c r="AE59" s="3"/>
      <c r="AF59" s="3"/>
    </row>
    <row r="65" spans="1:32" s="16" customFormat="1">
      <c r="A65" s="3"/>
      <c r="B65" s="3"/>
      <c r="C65" s="3"/>
      <c r="D65" s="12"/>
      <c r="E65" s="12"/>
      <c r="F65" s="12"/>
      <c r="G65" s="12"/>
      <c r="H65" s="12"/>
      <c r="I65" s="12"/>
      <c r="J65" s="21"/>
      <c r="K65" s="15"/>
      <c r="L65" s="10"/>
      <c r="M65" s="23"/>
      <c r="N65" s="9"/>
      <c r="O65" s="10"/>
      <c r="P65" s="9"/>
      <c r="Q65" s="9"/>
      <c r="R65" s="15"/>
      <c r="S65" s="15"/>
      <c r="T65" s="9"/>
      <c r="U65" s="9"/>
      <c r="V65" s="3"/>
      <c r="W65" s="9"/>
      <c r="X65" s="3"/>
      <c r="Y65" s="3"/>
      <c r="Z65" s="3"/>
      <c r="AA65" s="3"/>
      <c r="AB65" s="3"/>
      <c r="AC65" s="3"/>
      <c r="AD65" s="3"/>
      <c r="AE65" s="3"/>
      <c r="AF65" s="3"/>
    </row>
  </sheetData>
  <mergeCells count="20">
    <mergeCell ref="A12:AE12"/>
    <mergeCell ref="I13:K13"/>
    <mergeCell ref="L13:N13"/>
    <mergeCell ref="O13:Q13"/>
    <mergeCell ref="R13:T13"/>
    <mergeCell ref="U13:W13"/>
    <mergeCell ref="AA13:AB13"/>
    <mergeCell ref="A11:AE11"/>
    <mergeCell ref="A1:AE3"/>
    <mergeCell ref="A4:AE4"/>
    <mergeCell ref="A5:AE5"/>
    <mergeCell ref="A6:AE6"/>
    <mergeCell ref="A7:AE7"/>
    <mergeCell ref="A8:AE8"/>
    <mergeCell ref="A9:I9"/>
    <mergeCell ref="J9:AE9"/>
    <mergeCell ref="B10:K10"/>
    <mergeCell ref="Y10:AC10"/>
    <mergeCell ref="O10:U10"/>
    <mergeCell ref="V10:X10"/>
  </mergeCells>
  <hyperlinks>
    <hyperlink ref="J9" r:id="rId1" xr:uid="{FDB19492-72CD-45A2-AD0E-2F41AD3B07F1}"/>
  </hyperlinks>
  <pageMargins left="0.25" right="0.25" top="0.75" bottom="0.75" header="0.3" footer="0.3"/>
  <pageSetup scale="57" fitToHeight="0" orientation="landscape" r:id="rId2"/>
  <drawing r:id="rId3"/>
  <tableParts count="1">
    <tablePart r:id="rId4"/>
  </tableParts>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Class Overview</vt:lpstr>
      <vt:lpstr>Education Timeline &amp; Details</vt:lpstr>
      <vt:lpstr>Master Class Calendar</vt:lpstr>
      <vt:lpstr>Class Calendar-Bangor</vt:lpstr>
      <vt:lpstr>Class Calendar-Ellsworth</vt:lpstr>
      <vt:lpstr>Class Cal-Houlton,Presque Isle</vt:lpstr>
      <vt:lpstr>Class Cal-Pittsfield,Waterville</vt:lpstr>
      <vt:lpstr>Class Calendar-South Portland</vt:lpstr>
      <vt:lpstr>Class Calendar-Instructor Loc</vt:lpstr>
      <vt:lpstr>'Class Overview'!Print_Area</vt:lpstr>
      <vt:lpstr>'Education Timeline &amp; Details'!Print_Area</vt:lpstr>
      <vt:lpstr>'Class Calendar-Bangor'!Print_Titles</vt:lpstr>
      <vt:lpstr>'Class Calendar-Ellsworth'!Print_Titles</vt:lpstr>
      <vt:lpstr>'Class Calendar-Instructor Loc'!Print_Titles</vt:lpstr>
      <vt:lpstr>'Class Calendar-South Portland'!Print_Titles</vt:lpstr>
      <vt:lpstr>'Class Cal-Houlton,Presque Isle'!Print_Titles</vt:lpstr>
      <vt:lpstr>'Class Cal-Pittsfield,Waterville'!Print_Titles</vt:lpstr>
      <vt:lpstr>'Class Overview'!Print_Titles</vt:lpstr>
      <vt:lpstr>'Master Class Calendar'!Print_Titles</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Magoon, Kelli</cp:lastModifiedBy>
  <cp:lastPrinted>2022-10-04T09:06:50Z</cp:lastPrinted>
  <dcterms:created xsi:type="dcterms:W3CDTF">2022-08-19T21:23:04Z</dcterms:created>
  <dcterms:modified xsi:type="dcterms:W3CDTF">2022-10-04T22:08:38Z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